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8000" windowHeight="7710" activeTab="0"/>
  </bookViews>
  <sheets>
    <sheet name="PA2" sheetId="1" r:id="rId1"/>
  </sheets>
  <definedNames>
    <definedName name="_xlnm.Print_Titles" localSheetId="0">'PA2'!$1:$4</definedName>
  </definedNames>
  <calcPr fullCalcOnLoad="1"/>
</workbook>
</file>

<file path=xl/sharedStrings.xml><?xml version="1.0" encoding="utf-8"?>
<sst xmlns="http://schemas.openxmlformats.org/spreadsheetml/2006/main" count="488" uniqueCount="124">
  <si>
    <t>DỰ TOÁN KINH PHÍ ĐÀO TẠO CHO CÁC TỈNH BẮC LÀO GIAI ĐOẠN 2016-2020</t>
  </si>
  <si>
    <t>( Kèm theo đề án  Hợp tác đào tạo giữa tỉnh Điện Biên nước CHXHCN Việt Nam  và 3 tỉnh Bắc Lào )</t>
  </si>
  <si>
    <t>STT</t>
  </si>
  <si>
    <t>Mục</t>
  </si>
  <si>
    <t xml:space="preserve">Nội dung </t>
  </si>
  <si>
    <t>Tổng số</t>
  </si>
  <si>
    <t>A</t>
  </si>
  <si>
    <t>Số lượng học sinh (người)</t>
  </si>
  <si>
    <t>I</t>
  </si>
  <si>
    <t>Học tiếng Việt</t>
  </si>
  <si>
    <t>Đầu năm</t>
  </si>
  <si>
    <t>Tuyển mới</t>
  </si>
  <si>
    <t>Ra trường</t>
  </si>
  <si>
    <t>Cuối năm</t>
  </si>
  <si>
    <t>Bình quân năm</t>
  </si>
  <si>
    <t>II</t>
  </si>
  <si>
    <t>Đào tạo chuyên ngành</t>
  </si>
  <si>
    <t>Đào tạo liên thông</t>
  </si>
  <si>
    <t>III</t>
  </si>
  <si>
    <t>Bồi dưỡng trung cấp LLCT</t>
  </si>
  <si>
    <t>Đào tạo, bồi dưỡng, tập huấn cho cán bộ, công chức, viên chức</t>
  </si>
  <si>
    <t>Lào sang Việt Nam</t>
  </si>
  <si>
    <t>Tăng</t>
  </si>
  <si>
    <t>Giảm</t>
  </si>
  <si>
    <t>Việt Nam sang Lào</t>
  </si>
  <si>
    <t>B</t>
  </si>
  <si>
    <t>Kinh phí</t>
  </si>
  <si>
    <t>Kinh phí quản lý đào tạo lưu học sinh</t>
  </si>
  <si>
    <t xml:space="preserve"> Đưa học sinh Việt sang nhập học và quản lý học sinh  tại Lào</t>
  </si>
  <si>
    <t>Tiếp đón các đoàn khách Lào sang thăm và làm việc</t>
  </si>
  <si>
    <t>Kinh phí dạy tiếng Việt cho lưu học sinh Lào (triệu đồng)</t>
  </si>
  <si>
    <t>Nhóm 0129: Chi thanh toán cá nhân</t>
  </si>
  <si>
    <t>Tiền lương</t>
  </si>
  <si>
    <t>Tiền công</t>
  </si>
  <si>
    <t>Phụ cấp lương</t>
  </si>
  <si>
    <t>Chức vụ</t>
  </si>
  <si>
    <t>Khu vực</t>
  </si>
  <si>
    <t>Phụ cấp làm thêm giờ</t>
  </si>
  <si>
    <t>Trách nhiệm</t>
  </si>
  <si>
    <t xml:space="preserve">Phụ cấp ưu đãi </t>
  </si>
  <si>
    <t>Phụ cấp thâm niên nghề</t>
  </si>
  <si>
    <t>Phụ cấp vượt khung</t>
  </si>
  <si>
    <t xml:space="preserve">Học bổng học sinh, sinh viên </t>
  </si>
  <si>
    <t>Lưu học sinh Lào</t>
  </si>
  <si>
    <t>Tiền thưởng</t>
  </si>
  <si>
    <t>Thưởng thường xuyên</t>
  </si>
  <si>
    <t>Phúc lợi tập thể</t>
  </si>
  <si>
    <t xml:space="preserve">Tàu xe đi phép </t>
  </si>
  <si>
    <t>Tiền thuốc y tế trong các cơ quan</t>
  </si>
  <si>
    <t>Các khoản đóng góp</t>
  </si>
  <si>
    <t>Bảo hiểm xã hội</t>
  </si>
  <si>
    <t>Bảo hiểm y tế</t>
  </si>
  <si>
    <t>Kinh phí công đoàn</t>
  </si>
  <si>
    <t>BHTN</t>
  </si>
  <si>
    <t xml:space="preserve">Các khoản thanh toán khác cho cá nhân  </t>
  </si>
  <si>
    <t xml:space="preserve">Trợ cấp ,phụ cấp khác </t>
  </si>
  <si>
    <t xml:space="preserve">Nhóm 0130: Chi về dịch vụ hàng hóa </t>
  </si>
  <si>
    <t>Thanh toán dịch vụ công cộng</t>
  </si>
  <si>
    <t>Thanh toán tiền điện</t>
  </si>
  <si>
    <t>Thanh toán tiền nước</t>
  </si>
  <si>
    <t>Thanh toán tiền nhiên liệu</t>
  </si>
  <si>
    <t>Thanh toán tiền vệ sinh môi trường</t>
  </si>
  <si>
    <t>Văn phòng phẩm</t>
  </si>
  <si>
    <t>Vật tư văn phòng</t>
  </si>
  <si>
    <t>Mua sắm công cụ, dụng cụ văn phòng</t>
  </si>
  <si>
    <t>Vật tư văn phòng khác</t>
  </si>
  <si>
    <t>Thông tin tuyên truyền liên lạc</t>
  </si>
  <si>
    <t>Cước điện thoại trong nước</t>
  </si>
  <si>
    <t>Cước phí Bưu Chính</t>
  </si>
  <si>
    <t>Báo chí</t>
  </si>
  <si>
    <t xml:space="preserve">Thuê bao đường điện thoại </t>
  </si>
  <si>
    <t>Cước phí Internet</t>
  </si>
  <si>
    <t>Công tác phí</t>
  </si>
  <si>
    <t xml:space="preserve">Tiền vé xe,vé máy bay </t>
  </si>
  <si>
    <t>Tiền lưu trú</t>
  </si>
  <si>
    <t>Thuê phòng ngủ</t>
  </si>
  <si>
    <t>Chi phí thuê mướn</t>
  </si>
  <si>
    <t>Thuê mướn phương tiện vận chuyển</t>
  </si>
  <si>
    <t>Thuê lao động trong nước</t>
  </si>
  <si>
    <t>Sửa chữa thường xuyên TSCĐ</t>
  </si>
  <si>
    <t>Sửa chữa ô tô</t>
  </si>
  <si>
    <t>Trang thiết bị kỹ thuật</t>
  </si>
  <si>
    <t xml:space="preserve">Nhà cửa </t>
  </si>
  <si>
    <t xml:space="preserve">Sửa chữa thiết bị tin học </t>
  </si>
  <si>
    <t>Máy bơm nước</t>
  </si>
  <si>
    <t>Bảo trì phần mềm máy tính</t>
  </si>
  <si>
    <t>Đường điện, cấp thoát nước</t>
  </si>
  <si>
    <t>Các tài sản và công trình hạ tầng cơ sở khác</t>
  </si>
  <si>
    <t>Chi phí nghiệp vụ chuyên môn</t>
  </si>
  <si>
    <t>Chi mua hàng hóa vật tư</t>
  </si>
  <si>
    <t>Chi mua , in ấn chỉ dùng chuyên môn</t>
  </si>
  <si>
    <t>Trang cấp cho HS</t>
  </si>
  <si>
    <t>Sách tài liệu dùng CT chuyên môn</t>
  </si>
  <si>
    <t>Chi phí khác coi thi</t>
  </si>
  <si>
    <t>Nhóm 0132: Chi thường xuyên khác</t>
  </si>
  <si>
    <t>Chi khác</t>
  </si>
  <si>
    <t>Chi kỷ niệm các ngày lễ lớn</t>
  </si>
  <si>
    <t>Các khoản phí , lệ phí</t>
  </si>
  <si>
    <t>Chi bảo hiểm TS và phương tiện</t>
  </si>
  <si>
    <t>Chi tiếp khách</t>
  </si>
  <si>
    <t>Hỗ trợ khác</t>
  </si>
  <si>
    <t>Kinh phí đào tạo chuyên ngành cho lưu học sinh Lào</t>
  </si>
  <si>
    <t>Hỗ trợ đối tượng chính sách đóng học phí</t>
  </si>
  <si>
    <t>Bảo chì phần mềm máy tính</t>
  </si>
  <si>
    <t>Chi phí khác</t>
  </si>
  <si>
    <t>IV</t>
  </si>
  <si>
    <t>V</t>
  </si>
  <si>
    <t>Kinh phí đào tạo liên thông cho lưu học sinh Lào</t>
  </si>
  <si>
    <t>Chi phí bình quân/học sinh học tiếng Việt/năm</t>
  </si>
  <si>
    <t>Chi phí bình quân/học sinh học chuyên ngành/năm</t>
  </si>
  <si>
    <t>Chi phí bình quân/học viên/năm</t>
  </si>
  <si>
    <t>Chi phí bình quân/học sinh học liên thông/năm</t>
  </si>
  <si>
    <t>VI</t>
  </si>
  <si>
    <t>Bồi dưỡng ngắn hạn</t>
  </si>
  <si>
    <t>Cán bộ Lào bồi dưỡng tại Điện Biên</t>
  </si>
  <si>
    <t>Tiền công trả cho lao động thường xuyên theo hợp đồng</t>
  </si>
  <si>
    <t xml:space="preserve">Trợ cấp, phụ cấp khác </t>
  </si>
  <si>
    <t>Cán bộ Điện Biên bồi dưỡng tại Lào</t>
  </si>
  <si>
    <t>Sinh hoạt phí cán bộ đi học</t>
  </si>
  <si>
    <t>Hỗ trợ học tại  Điện Biên</t>
  </si>
  <si>
    <t>Hỗ trợ học tại  Lào</t>
  </si>
  <si>
    <t>Chi đoàn ra</t>
  </si>
  <si>
    <t>Khoán chi đoàn ra theo chế độ</t>
  </si>
  <si>
    <t>Chi khác (Bảo hiểm thân thể)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</si>
</sst>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</numFmts>
  <fonts count="48">
    <font>
      <sz val="14"/>
      <name val=".VnTime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164" fontId="5" fillId="0" borderId="11" xfId="43" applyNumberFormat="1" applyFont="1" applyFill="1" applyBorder="1" applyAlignment="1">
      <alignment/>
    </xf>
    <xf numFmtId="164" fontId="5" fillId="0" borderId="11" xfId="43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64" fontId="5" fillId="0" borderId="12" xfId="43" applyNumberFormat="1" applyFont="1" applyFill="1" applyBorder="1" applyAlignment="1">
      <alignment/>
    </xf>
    <xf numFmtId="164" fontId="5" fillId="0" borderId="12" xfId="43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164" fontId="6" fillId="0" borderId="12" xfId="43" applyNumberFormat="1" applyFont="1" applyFill="1" applyBorder="1" applyAlignment="1">
      <alignment/>
    </xf>
    <xf numFmtId="164" fontId="6" fillId="0" borderId="12" xfId="43" applyNumberFormat="1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12" xfId="43" applyNumberFormat="1" applyFont="1" applyFill="1" applyBorder="1" applyAlignment="1">
      <alignment/>
    </xf>
    <xf numFmtId="164" fontId="7" fillId="0" borderId="12" xfId="43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12" xfId="0" applyNumberFormat="1" applyFont="1" applyBorder="1" applyAlignment="1">
      <alignment/>
    </xf>
    <xf numFmtId="164" fontId="8" fillId="0" borderId="12" xfId="43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164" fontId="10" fillId="0" borderId="12" xfId="43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164" fontId="47" fillId="0" borderId="12" xfId="43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7" fillId="0" borderId="13" xfId="43" applyNumberFormat="1" applyFont="1" applyFill="1" applyBorder="1" applyAlignment="1">
      <alignment/>
    </xf>
    <xf numFmtId="164" fontId="7" fillId="0" borderId="13" xfId="43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4"/>
  <sheetViews>
    <sheetView tabSelected="1" zoomScaleSheetLayoutView="100" zoomScalePageLayoutView="0" workbookViewId="0" topLeftCell="A1">
      <selection activeCell="C35" sqref="C35"/>
    </sheetView>
  </sheetViews>
  <sheetFormatPr defaultColWidth="8.66015625" defaultRowHeight="18" outlineLevelRow="1"/>
  <cols>
    <col min="1" max="2" width="4.66015625" style="1" customWidth="1"/>
    <col min="3" max="3" width="30.16015625" style="1" customWidth="1"/>
    <col min="4" max="4" width="8.41015625" style="50" customWidth="1"/>
    <col min="5" max="5" width="7.58203125" style="1" customWidth="1"/>
    <col min="6" max="6" width="7.83203125" style="1" customWidth="1"/>
    <col min="7" max="7" width="7.16015625" style="1" customWidth="1"/>
    <col min="8" max="8" width="7.66015625" style="1" customWidth="1"/>
    <col min="9" max="9" width="7.16015625" style="1" customWidth="1"/>
    <col min="10" max="12" width="7.91015625" style="1" bestFit="1" customWidth="1"/>
    <col min="13" max="13" width="7.33203125" style="1" customWidth="1"/>
    <col min="14" max="16384" width="8.83203125" style="1" customWidth="1"/>
  </cols>
  <sheetData>
    <row r="1" spans="1:13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33.75" customHeight="1">
      <c r="A4" s="2" t="s">
        <v>2</v>
      </c>
      <c r="B4" s="2" t="s">
        <v>3</v>
      </c>
      <c r="C4" s="2" t="s">
        <v>4</v>
      </c>
      <c r="D4" s="3" t="s">
        <v>5</v>
      </c>
      <c r="E4" s="2">
        <v>2016</v>
      </c>
      <c r="F4" s="2">
        <v>2017</v>
      </c>
      <c r="G4" s="2">
        <v>2018</v>
      </c>
      <c r="H4" s="2">
        <v>2019</v>
      </c>
      <c r="I4" s="2">
        <v>2020</v>
      </c>
      <c r="J4" s="2">
        <v>2021</v>
      </c>
      <c r="K4" s="2">
        <v>2022</v>
      </c>
      <c r="L4" s="2">
        <v>2023</v>
      </c>
      <c r="M4" s="2">
        <v>2024</v>
      </c>
    </row>
    <row r="5" spans="1:13" s="10" customFormat="1" ht="15.75">
      <c r="A5" s="4" t="s">
        <v>6</v>
      </c>
      <c r="B5" s="5"/>
      <c r="C5" s="6" t="s">
        <v>7</v>
      </c>
      <c r="D5" s="7"/>
      <c r="E5" s="8"/>
      <c r="F5" s="8"/>
      <c r="G5" s="8"/>
      <c r="H5" s="8"/>
      <c r="I5" s="8"/>
      <c r="J5" s="9"/>
      <c r="K5" s="9"/>
      <c r="L5" s="9"/>
      <c r="M5" s="9"/>
    </row>
    <row r="6" spans="1:13" s="10" customFormat="1" ht="15.75">
      <c r="A6" s="11" t="s">
        <v>8</v>
      </c>
      <c r="B6" s="12"/>
      <c r="C6" s="13" t="s">
        <v>9</v>
      </c>
      <c r="D6" s="14"/>
      <c r="E6" s="15"/>
      <c r="F6" s="15"/>
      <c r="G6" s="15"/>
      <c r="H6" s="15"/>
      <c r="I6" s="15"/>
      <c r="J6" s="16"/>
      <c r="K6" s="16"/>
      <c r="L6" s="16"/>
      <c r="M6" s="16"/>
    </row>
    <row r="7" spans="1:13" ht="15.75">
      <c r="A7" s="17">
        <v>1</v>
      </c>
      <c r="B7" s="18"/>
      <c r="C7" s="19" t="s">
        <v>10</v>
      </c>
      <c r="D7" s="20"/>
      <c r="E7" s="21">
        <v>90</v>
      </c>
      <c r="F7" s="21">
        <f>E10</f>
        <v>75</v>
      </c>
      <c r="G7" s="21">
        <f>F10</f>
        <v>75</v>
      </c>
      <c r="H7" s="21">
        <f>G10</f>
        <v>75</v>
      </c>
      <c r="I7" s="21">
        <f>H10</f>
        <v>75</v>
      </c>
      <c r="J7" s="22"/>
      <c r="K7" s="22"/>
      <c r="L7" s="22"/>
      <c r="M7" s="22"/>
    </row>
    <row r="8" spans="1:13" ht="15.75">
      <c r="A8" s="17">
        <v>2</v>
      </c>
      <c r="B8" s="18"/>
      <c r="C8" s="19" t="s">
        <v>11</v>
      </c>
      <c r="D8" s="20"/>
      <c r="E8" s="21">
        <v>75</v>
      </c>
      <c r="F8" s="21">
        <v>75</v>
      </c>
      <c r="G8" s="21">
        <v>75</v>
      </c>
      <c r="H8" s="21">
        <v>75</v>
      </c>
      <c r="I8" s="21">
        <v>75</v>
      </c>
      <c r="J8" s="22"/>
      <c r="K8" s="22"/>
      <c r="L8" s="22"/>
      <c r="M8" s="22"/>
    </row>
    <row r="9" spans="1:13" ht="15.75">
      <c r="A9" s="17">
        <v>3</v>
      </c>
      <c r="B9" s="18"/>
      <c r="C9" s="19" t="s">
        <v>12</v>
      </c>
      <c r="D9" s="20"/>
      <c r="E9" s="21">
        <v>90</v>
      </c>
      <c r="F9" s="21">
        <v>75</v>
      </c>
      <c r="G9" s="21">
        <v>75</v>
      </c>
      <c r="H9" s="21">
        <v>75</v>
      </c>
      <c r="I9" s="21">
        <v>75</v>
      </c>
      <c r="J9" s="22"/>
      <c r="K9" s="22"/>
      <c r="L9" s="22"/>
      <c r="M9" s="22"/>
    </row>
    <row r="10" spans="1:13" ht="15.75">
      <c r="A10" s="17">
        <v>4</v>
      </c>
      <c r="B10" s="18"/>
      <c r="C10" s="19" t="s">
        <v>13</v>
      </c>
      <c r="D10" s="20"/>
      <c r="E10" s="21">
        <f>E7+E8-E9</f>
        <v>75</v>
      </c>
      <c r="F10" s="21">
        <f>F7+F8-F9</f>
        <v>75</v>
      </c>
      <c r="G10" s="21">
        <f>G7+G8-G9</f>
        <v>75</v>
      </c>
      <c r="H10" s="21">
        <f>H7+H8-H9</f>
        <v>75</v>
      </c>
      <c r="I10" s="21">
        <f>I7+I8-I9</f>
        <v>75</v>
      </c>
      <c r="J10" s="22"/>
      <c r="K10" s="22"/>
      <c r="L10" s="22"/>
      <c r="M10" s="22"/>
    </row>
    <row r="11" spans="1:13" ht="15.75">
      <c r="A11" s="17">
        <v>5</v>
      </c>
      <c r="B11" s="18"/>
      <c r="C11" s="19" t="s">
        <v>14</v>
      </c>
      <c r="D11" s="20"/>
      <c r="E11" s="21">
        <f aca="true" t="shared" si="0" ref="E11:M11">E7+E8*4/10-E9*4/10</f>
        <v>84</v>
      </c>
      <c r="F11" s="21">
        <f t="shared" si="0"/>
        <v>75</v>
      </c>
      <c r="G11" s="21">
        <f t="shared" si="0"/>
        <v>75</v>
      </c>
      <c r="H11" s="21">
        <f t="shared" si="0"/>
        <v>75</v>
      </c>
      <c r="I11" s="21">
        <f t="shared" si="0"/>
        <v>75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s="10" customFormat="1" ht="15.75">
      <c r="A12" s="11" t="s">
        <v>15</v>
      </c>
      <c r="B12" s="12"/>
      <c r="C12" s="13" t="s">
        <v>16</v>
      </c>
      <c r="D12" s="20"/>
      <c r="E12" s="15"/>
      <c r="F12" s="15"/>
      <c r="G12" s="15"/>
      <c r="H12" s="15"/>
      <c r="I12" s="15"/>
      <c r="J12" s="16"/>
      <c r="K12" s="16"/>
      <c r="L12" s="16"/>
      <c r="M12" s="16"/>
    </row>
    <row r="13" spans="1:13" ht="15.75">
      <c r="A13" s="17">
        <v>1</v>
      </c>
      <c r="B13" s="18"/>
      <c r="C13" s="19" t="s">
        <v>10</v>
      </c>
      <c r="D13" s="20"/>
      <c r="E13" s="21">
        <f>306-90-15</f>
        <v>201</v>
      </c>
      <c r="F13" s="21">
        <f aca="true" t="shared" si="1" ref="F13:M13">E16</f>
        <v>193</v>
      </c>
      <c r="G13" s="21">
        <f t="shared" si="1"/>
        <v>177</v>
      </c>
      <c r="H13" s="21">
        <f t="shared" si="1"/>
        <v>195</v>
      </c>
      <c r="I13" s="21">
        <f t="shared" si="1"/>
        <v>180</v>
      </c>
      <c r="J13" s="23">
        <f t="shared" si="1"/>
        <v>180</v>
      </c>
      <c r="K13" s="23">
        <f t="shared" si="1"/>
        <v>180</v>
      </c>
      <c r="L13" s="23">
        <f t="shared" si="1"/>
        <v>120</v>
      </c>
      <c r="M13" s="23">
        <f t="shared" si="1"/>
        <v>60</v>
      </c>
    </row>
    <row r="14" spans="1:13" ht="15.75">
      <c r="A14" s="17">
        <v>2</v>
      </c>
      <c r="B14" s="18"/>
      <c r="C14" s="19" t="s">
        <v>11</v>
      </c>
      <c r="D14" s="20"/>
      <c r="E14" s="21">
        <f>90-15</f>
        <v>75</v>
      </c>
      <c r="F14" s="21">
        <f>75-15</f>
        <v>60</v>
      </c>
      <c r="G14" s="21">
        <f>75-15</f>
        <v>60</v>
      </c>
      <c r="H14" s="21">
        <f>75-15</f>
        <v>60</v>
      </c>
      <c r="I14" s="21">
        <f>75-15</f>
        <v>60</v>
      </c>
      <c r="J14" s="22">
        <f>75-15</f>
        <v>60</v>
      </c>
      <c r="K14" s="20"/>
      <c r="L14" s="22"/>
      <c r="M14" s="22"/>
    </row>
    <row r="15" spans="1:13" ht="15.75">
      <c r="A15" s="17">
        <v>3</v>
      </c>
      <c r="B15" s="18"/>
      <c r="C15" s="19" t="s">
        <v>12</v>
      </c>
      <c r="D15" s="20"/>
      <c r="E15" s="21">
        <f>83+15-15</f>
        <v>83</v>
      </c>
      <c r="F15" s="21">
        <f>91-15</f>
        <v>76</v>
      </c>
      <c r="G15" s="21">
        <f>49+8-15</f>
        <v>42</v>
      </c>
      <c r="H15" s="21">
        <f>90-15</f>
        <v>75</v>
      </c>
      <c r="I15" s="21">
        <f>75-15</f>
        <v>60</v>
      </c>
      <c r="J15" s="22">
        <f>75-15</f>
        <v>60</v>
      </c>
      <c r="K15" s="20">
        <f>75-15</f>
        <v>60</v>
      </c>
      <c r="L15" s="20">
        <v>60</v>
      </c>
      <c r="M15" s="20">
        <v>60</v>
      </c>
    </row>
    <row r="16" spans="1:13" ht="15.75">
      <c r="A16" s="17">
        <v>4</v>
      </c>
      <c r="B16" s="18"/>
      <c r="C16" s="19" t="s">
        <v>13</v>
      </c>
      <c r="D16" s="20"/>
      <c r="E16" s="21">
        <f aca="true" t="shared" si="2" ref="E16:M16">E13+E14-E15</f>
        <v>193</v>
      </c>
      <c r="F16" s="21">
        <f t="shared" si="2"/>
        <v>177</v>
      </c>
      <c r="G16" s="21">
        <f t="shared" si="2"/>
        <v>195</v>
      </c>
      <c r="H16" s="21">
        <f t="shared" si="2"/>
        <v>180</v>
      </c>
      <c r="I16" s="21">
        <f t="shared" si="2"/>
        <v>180</v>
      </c>
      <c r="J16" s="21">
        <f t="shared" si="2"/>
        <v>180</v>
      </c>
      <c r="K16" s="21">
        <f t="shared" si="2"/>
        <v>120</v>
      </c>
      <c r="L16" s="21">
        <f t="shared" si="2"/>
        <v>60</v>
      </c>
      <c r="M16" s="21">
        <f t="shared" si="2"/>
        <v>0</v>
      </c>
    </row>
    <row r="17" spans="1:13" ht="15.75">
      <c r="A17" s="17">
        <v>5</v>
      </c>
      <c r="B17" s="18"/>
      <c r="C17" s="19" t="s">
        <v>14</v>
      </c>
      <c r="D17" s="20"/>
      <c r="E17" s="21">
        <f aca="true" t="shared" si="3" ref="E17:M17">E13+E14*4/10-E15*4/10</f>
        <v>197.8</v>
      </c>
      <c r="F17" s="21">
        <f t="shared" si="3"/>
        <v>186.6</v>
      </c>
      <c r="G17" s="21">
        <f t="shared" si="3"/>
        <v>184.2</v>
      </c>
      <c r="H17" s="21">
        <f t="shared" si="3"/>
        <v>189</v>
      </c>
      <c r="I17" s="21">
        <f t="shared" si="3"/>
        <v>180</v>
      </c>
      <c r="J17" s="21">
        <f t="shared" si="3"/>
        <v>180</v>
      </c>
      <c r="K17" s="21">
        <f t="shared" si="3"/>
        <v>156</v>
      </c>
      <c r="L17" s="21">
        <f t="shared" si="3"/>
        <v>96</v>
      </c>
      <c r="M17" s="21">
        <f t="shared" si="3"/>
        <v>36</v>
      </c>
    </row>
    <row r="18" spans="1:13" s="10" customFormat="1" ht="15.75">
      <c r="A18" s="11" t="s">
        <v>15</v>
      </c>
      <c r="B18" s="12"/>
      <c r="C18" s="13" t="s">
        <v>17</v>
      </c>
      <c r="D18" s="20"/>
      <c r="E18" s="15"/>
      <c r="F18" s="15"/>
      <c r="G18" s="15"/>
      <c r="H18" s="15"/>
      <c r="I18" s="15"/>
      <c r="J18" s="16"/>
      <c r="K18" s="16"/>
      <c r="L18" s="16"/>
      <c r="M18" s="16"/>
    </row>
    <row r="19" spans="1:13" ht="15.75">
      <c r="A19" s="17">
        <v>1</v>
      </c>
      <c r="B19" s="18"/>
      <c r="C19" s="19" t="s">
        <v>10</v>
      </c>
      <c r="D19" s="20"/>
      <c r="E19" s="21"/>
      <c r="F19" s="21">
        <f aca="true" t="shared" si="4" ref="F19:M19">E22</f>
        <v>0</v>
      </c>
      <c r="G19" s="21">
        <f t="shared" si="4"/>
        <v>5</v>
      </c>
      <c r="H19" s="21">
        <f t="shared" si="4"/>
        <v>10</v>
      </c>
      <c r="I19" s="21">
        <f t="shared" si="4"/>
        <v>10</v>
      </c>
      <c r="J19" s="23">
        <f t="shared" si="4"/>
        <v>10</v>
      </c>
      <c r="K19" s="23">
        <f t="shared" si="4"/>
        <v>5</v>
      </c>
      <c r="L19" s="23">
        <f t="shared" si="4"/>
        <v>0</v>
      </c>
      <c r="M19" s="23">
        <f t="shared" si="4"/>
        <v>0</v>
      </c>
    </row>
    <row r="20" spans="1:13" ht="15.75">
      <c r="A20" s="17">
        <v>2</v>
      </c>
      <c r="B20" s="18"/>
      <c r="C20" s="19" t="s">
        <v>11</v>
      </c>
      <c r="D20" s="20"/>
      <c r="E20" s="21"/>
      <c r="F20" s="21">
        <v>5</v>
      </c>
      <c r="G20" s="21">
        <v>5</v>
      </c>
      <c r="H20" s="21">
        <v>5</v>
      </c>
      <c r="I20" s="21">
        <v>5</v>
      </c>
      <c r="J20" s="22"/>
      <c r="K20" s="20"/>
      <c r="L20" s="22"/>
      <c r="M20" s="22"/>
    </row>
    <row r="21" spans="1:13" ht="15.75">
      <c r="A21" s="17">
        <v>3</v>
      </c>
      <c r="B21" s="18"/>
      <c r="C21" s="19" t="s">
        <v>12</v>
      </c>
      <c r="D21" s="20"/>
      <c r="E21" s="21"/>
      <c r="F21" s="21"/>
      <c r="G21" s="21"/>
      <c r="H21" s="21">
        <v>5</v>
      </c>
      <c r="I21" s="21">
        <v>5</v>
      </c>
      <c r="J21" s="22">
        <v>5</v>
      </c>
      <c r="K21" s="20">
        <v>5</v>
      </c>
      <c r="L21" s="20"/>
      <c r="M21" s="20"/>
    </row>
    <row r="22" spans="1:13" ht="15.75">
      <c r="A22" s="17">
        <v>4</v>
      </c>
      <c r="B22" s="18"/>
      <c r="C22" s="19" t="s">
        <v>13</v>
      </c>
      <c r="D22" s="20"/>
      <c r="E22" s="21">
        <f aca="true" t="shared" si="5" ref="E22:M22">E19+E20-E21</f>
        <v>0</v>
      </c>
      <c r="F22" s="21">
        <f t="shared" si="5"/>
        <v>5</v>
      </c>
      <c r="G22" s="21">
        <f t="shared" si="5"/>
        <v>10</v>
      </c>
      <c r="H22" s="21">
        <f t="shared" si="5"/>
        <v>10</v>
      </c>
      <c r="I22" s="21">
        <f t="shared" si="5"/>
        <v>10</v>
      </c>
      <c r="J22" s="21">
        <f t="shared" si="5"/>
        <v>5</v>
      </c>
      <c r="K22" s="21">
        <f t="shared" si="5"/>
        <v>0</v>
      </c>
      <c r="L22" s="21">
        <f t="shared" si="5"/>
        <v>0</v>
      </c>
      <c r="M22" s="21">
        <f t="shared" si="5"/>
        <v>0</v>
      </c>
    </row>
    <row r="23" spans="1:13" ht="15.75">
      <c r="A23" s="17">
        <v>5</v>
      </c>
      <c r="B23" s="18"/>
      <c r="C23" s="19" t="s">
        <v>14</v>
      </c>
      <c r="D23" s="20"/>
      <c r="E23" s="21">
        <f aca="true" t="shared" si="6" ref="E23:M23">E19+E20*4/10-E21*4/10</f>
        <v>0</v>
      </c>
      <c r="F23" s="21">
        <f t="shared" si="6"/>
        <v>2</v>
      </c>
      <c r="G23" s="21">
        <f t="shared" si="6"/>
        <v>7</v>
      </c>
      <c r="H23" s="21">
        <f t="shared" si="6"/>
        <v>10</v>
      </c>
      <c r="I23" s="21">
        <f t="shared" si="6"/>
        <v>10</v>
      </c>
      <c r="J23" s="21">
        <f t="shared" si="6"/>
        <v>8</v>
      </c>
      <c r="K23" s="21">
        <f t="shared" si="6"/>
        <v>3</v>
      </c>
      <c r="L23" s="21">
        <f t="shared" si="6"/>
        <v>0</v>
      </c>
      <c r="M23" s="21">
        <f t="shared" si="6"/>
        <v>0</v>
      </c>
    </row>
    <row r="24" spans="1:13" s="10" customFormat="1" ht="15.75">
      <c r="A24" s="11" t="s">
        <v>18</v>
      </c>
      <c r="B24" s="12"/>
      <c r="C24" s="13" t="s">
        <v>19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>
      <c r="A25" s="17">
        <v>1</v>
      </c>
      <c r="B25" s="18"/>
      <c r="C25" s="19" t="s">
        <v>10</v>
      </c>
      <c r="D25" s="20"/>
      <c r="E25" s="21">
        <v>15</v>
      </c>
      <c r="F25" s="21">
        <f aca="true" t="shared" si="7" ref="F25:M25">E28</f>
        <v>15</v>
      </c>
      <c r="G25" s="21">
        <f t="shared" si="7"/>
        <v>15</v>
      </c>
      <c r="H25" s="21">
        <f t="shared" si="7"/>
        <v>15</v>
      </c>
      <c r="I25" s="21">
        <f t="shared" si="7"/>
        <v>15</v>
      </c>
      <c r="J25" s="23">
        <f t="shared" si="7"/>
        <v>15</v>
      </c>
      <c r="K25" s="23">
        <f t="shared" si="7"/>
        <v>0</v>
      </c>
      <c r="L25" s="23">
        <f t="shared" si="7"/>
        <v>0</v>
      </c>
      <c r="M25" s="23">
        <f t="shared" si="7"/>
        <v>0</v>
      </c>
    </row>
    <row r="26" spans="1:13" ht="15.75">
      <c r="A26" s="17">
        <v>2</v>
      </c>
      <c r="B26" s="18"/>
      <c r="C26" s="19" t="s">
        <v>11</v>
      </c>
      <c r="D26" s="20"/>
      <c r="E26" s="21">
        <v>15</v>
      </c>
      <c r="F26" s="21">
        <v>15</v>
      </c>
      <c r="G26" s="21">
        <v>15</v>
      </c>
      <c r="H26" s="21">
        <v>15</v>
      </c>
      <c r="I26" s="21">
        <v>15</v>
      </c>
      <c r="J26" s="22"/>
      <c r="K26" s="20"/>
      <c r="L26" s="22"/>
      <c r="M26" s="22"/>
    </row>
    <row r="27" spans="1:13" ht="15.75">
      <c r="A27" s="17">
        <v>3</v>
      </c>
      <c r="B27" s="18"/>
      <c r="C27" s="19" t="s">
        <v>12</v>
      </c>
      <c r="D27" s="20"/>
      <c r="E27" s="21">
        <v>15</v>
      </c>
      <c r="F27" s="21">
        <v>15</v>
      </c>
      <c r="G27" s="21">
        <v>15</v>
      </c>
      <c r="H27" s="21">
        <v>15</v>
      </c>
      <c r="I27" s="21">
        <v>15</v>
      </c>
      <c r="J27" s="22">
        <v>15</v>
      </c>
      <c r="K27" s="20"/>
      <c r="L27" s="20"/>
      <c r="M27" s="20"/>
    </row>
    <row r="28" spans="1:13" ht="15.75">
      <c r="A28" s="17">
        <v>4</v>
      </c>
      <c r="B28" s="18"/>
      <c r="C28" s="19" t="s">
        <v>13</v>
      </c>
      <c r="D28" s="20"/>
      <c r="E28" s="21">
        <f aca="true" t="shared" si="8" ref="E28:M28">E25+E26-E27</f>
        <v>15</v>
      </c>
      <c r="F28" s="21">
        <f t="shared" si="8"/>
        <v>15</v>
      </c>
      <c r="G28" s="21">
        <f t="shared" si="8"/>
        <v>15</v>
      </c>
      <c r="H28" s="21">
        <f t="shared" si="8"/>
        <v>15</v>
      </c>
      <c r="I28" s="21">
        <f t="shared" si="8"/>
        <v>15</v>
      </c>
      <c r="J28" s="21">
        <f t="shared" si="8"/>
        <v>0</v>
      </c>
      <c r="K28" s="21">
        <f t="shared" si="8"/>
        <v>0</v>
      </c>
      <c r="L28" s="21">
        <f t="shared" si="8"/>
        <v>0</v>
      </c>
      <c r="M28" s="21">
        <f t="shared" si="8"/>
        <v>0</v>
      </c>
    </row>
    <row r="29" spans="1:13" ht="15.75">
      <c r="A29" s="17">
        <v>5</v>
      </c>
      <c r="B29" s="18"/>
      <c r="C29" s="19" t="s">
        <v>14</v>
      </c>
      <c r="D29" s="20"/>
      <c r="E29" s="21">
        <f aca="true" t="shared" si="9" ref="E29:M29">E25+E26*4/10-E27*4/10</f>
        <v>15</v>
      </c>
      <c r="F29" s="21">
        <f t="shared" si="9"/>
        <v>15</v>
      </c>
      <c r="G29" s="21">
        <f t="shared" si="9"/>
        <v>15</v>
      </c>
      <c r="H29" s="21">
        <f t="shared" si="9"/>
        <v>15</v>
      </c>
      <c r="I29" s="21">
        <f t="shared" si="9"/>
        <v>15</v>
      </c>
      <c r="J29" s="21">
        <f t="shared" si="9"/>
        <v>9</v>
      </c>
      <c r="K29" s="21">
        <f t="shared" si="9"/>
        <v>0</v>
      </c>
      <c r="L29" s="21">
        <f t="shared" si="9"/>
        <v>0</v>
      </c>
      <c r="M29" s="21">
        <f t="shared" si="9"/>
        <v>0</v>
      </c>
    </row>
    <row r="30" spans="1:13" s="10" customFormat="1" ht="31.5">
      <c r="A30" s="11" t="s">
        <v>18</v>
      </c>
      <c r="B30" s="12"/>
      <c r="C30" s="24" t="s">
        <v>20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0" customFormat="1" ht="15.75">
      <c r="A31" s="11"/>
      <c r="B31" s="12"/>
      <c r="C31" s="13" t="s">
        <v>21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0" customFormat="1" ht="15.75">
      <c r="A32" s="17">
        <v>1</v>
      </c>
      <c r="B32" s="18"/>
      <c r="C32" s="19" t="s">
        <v>10</v>
      </c>
      <c r="D32" s="14"/>
      <c r="E32" s="21"/>
      <c r="F32" s="15"/>
      <c r="G32" s="15"/>
      <c r="H32" s="15"/>
      <c r="I32" s="15"/>
      <c r="J32" s="15"/>
      <c r="K32" s="15"/>
      <c r="L32" s="15"/>
      <c r="M32" s="15"/>
    </row>
    <row r="33" spans="1:13" s="10" customFormat="1" ht="15.75">
      <c r="A33" s="17">
        <v>2</v>
      </c>
      <c r="B33" s="18"/>
      <c r="C33" s="19" t="s">
        <v>22</v>
      </c>
      <c r="D33" s="14"/>
      <c r="E33" s="21">
        <v>30</v>
      </c>
      <c r="F33" s="21">
        <v>30</v>
      </c>
      <c r="G33" s="21">
        <v>30</v>
      </c>
      <c r="H33" s="21">
        <v>30</v>
      </c>
      <c r="I33" s="21">
        <v>30</v>
      </c>
      <c r="J33" s="15"/>
      <c r="K33" s="15"/>
      <c r="L33" s="15"/>
      <c r="M33" s="15"/>
    </row>
    <row r="34" spans="1:13" s="10" customFormat="1" ht="15.75">
      <c r="A34" s="17">
        <v>3</v>
      </c>
      <c r="B34" s="18"/>
      <c r="C34" s="19" t="s">
        <v>23</v>
      </c>
      <c r="D34" s="14"/>
      <c r="E34" s="21">
        <v>30</v>
      </c>
      <c r="F34" s="21">
        <v>30</v>
      </c>
      <c r="G34" s="21">
        <v>30</v>
      </c>
      <c r="H34" s="21">
        <v>30</v>
      </c>
      <c r="I34" s="21">
        <v>30</v>
      </c>
      <c r="J34" s="15"/>
      <c r="K34" s="15"/>
      <c r="L34" s="15"/>
      <c r="M34" s="15"/>
    </row>
    <row r="35" spans="1:13" s="10" customFormat="1" ht="15.75">
      <c r="A35" s="17">
        <v>4</v>
      </c>
      <c r="B35" s="18"/>
      <c r="C35" s="19" t="s">
        <v>13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0" customFormat="1" ht="15.75">
      <c r="A36" s="11"/>
      <c r="B36" s="12"/>
      <c r="C36" s="13" t="s">
        <v>24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10" customFormat="1" ht="15.75">
      <c r="A37" s="17">
        <v>1</v>
      </c>
      <c r="B37" s="18"/>
      <c r="C37" s="19" t="s">
        <v>10</v>
      </c>
      <c r="D37" s="14"/>
      <c r="E37" s="21"/>
      <c r="F37" s="15"/>
      <c r="G37" s="15"/>
      <c r="H37" s="15"/>
      <c r="I37" s="15"/>
      <c r="J37" s="15"/>
      <c r="K37" s="15"/>
      <c r="L37" s="15"/>
      <c r="M37" s="15"/>
    </row>
    <row r="38" spans="1:13" s="10" customFormat="1" ht="15.75">
      <c r="A38" s="17">
        <v>2</v>
      </c>
      <c r="B38" s="18"/>
      <c r="C38" s="19" t="s">
        <v>22</v>
      </c>
      <c r="D38" s="14"/>
      <c r="E38" s="21">
        <v>15</v>
      </c>
      <c r="F38" s="21">
        <v>15</v>
      </c>
      <c r="G38" s="21">
        <v>15</v>
      </c>
      <c r="H38" s="21"/>
      <c r="I38" s="21"/>
      <c r="J38" s="15"/>
      <c r="K38" s="15"/>
      <c r="L38" s="15"/>
      <c r="M38" s="15"/>
    </row>
    <row r="39" spans="1:13" s="10" customFormat="1" ht="15.75">
      <c r="A39" s="17">
        <v>3</v>
      </c>
      <c r="B39" s="18"/>
      <c r="C39" s="19" t="s">
        <v>23</v>
      </c>
      <c r="D39" s="14"/>
      <c r="E39" s="21">
        <v>15</v>
      </c>
      <c r="F39" s="21">
        <v>15</v>
      </c>
      <c r="G39" s="21">
        <v>15</v>
      </c>
      <c r="H39" s="21"/>
      <c r="I39" s="21"/>
      <c r="J39" s="15"/>
      <c r="K39" s="15"/>
      <c r="L39" s="15"/>
      <c r="M39" s="15"/>
    </row>
    <row r="40" spans="1:13" s="10" customFormat="1" ht="15.75">
      <c r="A40" s="17">
        <v>4</v>
      </c>
      <c r="B40" s="18"/>
      <c r="C40" s="19" t="s">
        <v>13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10" customFormat="1" ht="15.75">
      <c r="A41" s="11" t="s">
        <v>25</v>
      </c>
      <c r="B41" s="12"/>
      <c r="C41" s="13" t="s">
        <v>26</v>
      </c>
      <c r="D41" s="14">
        <f>D42+D45+D117+D190+D263+D341</f>
        <v>60109</v>
      </c>
      <c r="E41" s="15">
        <f>E42+E45+E117+E190+E263+E341</f>
        <v>9317.836</v>
      </c>
      <c r="F41" s="15">
        <f aca="true" t="shared" si="10" ref="F41:M41">F42+F45+F117+F190+F263+F341</f>
        <v>8991.9908</v>
      </c>
      <c r="G41" s="15">
        <f t="shared" si="10"/>
        <v>9114.791399999998</v>
      </c>
      <c r="H41" s="15">
        <f t="shared" si="10"/>
        <v>8919.7617</v>
      </c>
      <c r="I41" s="15">
        <f t="shared" si="10"/>
        <v>8705.0577</v>
      </c>
      <c r="J41" s="15">
        <f t="shared" si="10"/>
        <v>5613.911999999999</v>
      </c>
      <c r="K41" s="15">
        <f t="shared" si="10"/>
        <v>4644.669</v>
      </c>
      <c r="L41" s="15">
        <f t="shared" si="10"/>
        <v>3114.5759999999996</v>
      </c>
      <c r="M41" s="15">
        <f t="shared" si="10"/>
        <v>1689.2160000000001</v>
      </c>
    </row>
    <row r="42" spans="1:13" s="10" customFormat="1" ht="15.75">
      <c r="A42" s="11" t="s">
        <v>8</v>
      </c>
      <c r="B42" s="12"/>
      <c r="C42" s="25" t="s">
        <v>27</v>
      </c>
      <c r="D42" s="14">
        <f aca="true" t="shared" si="11" ref="D42:D105">SUM(E42:M42)</f>
        <v>900</v>
      </c>
      <c r="E42" s="15">
        <f aca="true" t="shared" si="12" ref="E42:M42">SUM(E43:E44)</f>
        <v>100</v>
      </c>
      <c r="F42" s="15">
        <f t="shared" si="12"/>
        <v>100</v>
      </c>
      <c r="G42" s="15">
        <f t="shared" si="12"/>
        <v>100</v>
      </c>
      <c r="H42" s="15">
        <f t="shared" si="12"/>
        <v>100</v>
      </c>
      <c r="I42" s="15">
        <f t="shared" si="12"/>
        <v>100</v>
      </c>
      <c r="J42" s="15">
        <f t="shared" si="12"/>
        <v>100</v>
      </c>
      <c r="K42" s="15">
        <f t="shared" si="12"/>
        <v>100</v>
      </c>
      <c r="L42" s="15">
        <f t="shared" si="12"/>
        <v>100</v>
      </c>
      <c r="M42" s="15">
        <f t="shared" si="12"/>
        <v>100</v>
      </c>
    </row>
    <row r="43" spans="1:13" ht="31.5">
      <c r="A43" s="17">
        <v>1</v>
      </c>
      <c r="B43" s="18"/>
      <c r="C43" s="26" t="s">
        <v>28</v>
      </c>
      <c r="D43" s="20">
        <f t="shared" si="11"/>
        <v>900</v>
      </c>
      <c r="E43" s="21">
        <v>100</v>
      </c>
      <c r="F43" s="21">
        <v>100</v>
      </c>
      <c r="G43" s="21">
        <v>100</v>
      </c>
      <c r="H43" s="21">
        <v>100</v>
      </c>
      <c r="I43" s="21">
        <v>100</v>
      </c>
      <c r="J43" s="21">
        <v>100</v>
      </c>
      <c r="K43" s="21">
        <v>100</v>
      </c>
      <c r="L43" s="21">
        <v>100</v>
      </c>
      <c r="M43" s="21">
        <v>100</v>
      </c>
    </row>
    <row r="44" spans="1:13" ht="31.5">
      <c r="A44" s="17">
        <v>2</v>
      </c>
      <c r="B44" s="18"/>
      <c r="C44" s="26" t="s">
        <v>29</v>
      </c>
      <c r="D44" s="20">
        <f t="shared" si="11"/>
        <v>0</v>
      </c>
      <c r="E44" s="21"/>
      <c r="F44" s="21"/>
      <c r="G44" s="21"/>
      <c r="H44" s="21"/>
      <c r="I44" s="21"/>
      <c r="J44" s="21"/>
      <c r="K44" s="21"/>
      <c r="L44" s="21"/>
      <c r="M44" s="21"/>
    </row>
    <row r="45" spans="1:13" s="10" customFormat="1" ht="31.5">
      <c r="A45" s="11" t="s">
        <v>15</v>
      </c>
      <c r="B45" s="12"/>
      <c r="C45" s="24" t="s">
        <v>30</v>
      </c>
      <c r="D45" s="14">
        <v>11919</v>
      </c>
      <c r="E45" s="15">
        <f>E46+E71+E110</f>
        <v>2488.3927000000003</v>
      </c>
      <c r="F45" s="15">
        <f>F46+F71+F110</f>
        <v>2357.7127</v>
      </c>
      <c r="G45" s="15">
        <f>G46+G71+G110</f>
        <v>2357.7127</v>
      </c>
      <c r="H45" s="15">
        <f>H46+H71+H110</f>
        <v>2357.7127</v>
      </c>
      <c r="I45" s="15">
        <f>I46+I71+I110</f>
        <v>2357.7127</v>
      </c>
      <c r="J45" s="15"/>
      <c r="K45" s="15"/>
      <c r="L45" s="15"/>
      <c r="M45" s="15"/>
    </row>
    <row r="46" spans="1:13" ht="15.75">
      <c r="A46" s="11"/>
      <c r="B46" s="27"/>
      <c r="C46" s="27" t="s">
        <v>31</v>
      </c>
      <c r="D46" s="14">
        <f t="shared" si="11"/>
        <v>9787.4835</v>
      </c>
      <c r="E46" s="15">
        <f aca="true" t="shared" si="13" ref="E46:M46">E47+E48+E49+E57+E59+E61+E64+E69</f>
        <v>2053.4727000000003</v>
      </c>
      <c r="F46" s="15">
        <f t="shared" si="13"/>
        <v>1933.5027</v>
      </c>
      <c r="G46" s="15">
        <f t="shared" si="13"/>
        <v>1933.5027</v>
      </c>
      <c r="H46" s="15">
        <f t="shared" si="13"/>
        <v>1933.5027</v>
      </c>
      <c r="I46" s="15">
        <f t="shared" si="13"/>
        <v>1933.5027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</row>
    <row r="47" spans="1:13" ht="15.75">
      <c r="A47" s="17"/>
      <c r="B47" s="19">
        <v>6001</v>
      </c>
      <c r="C47" s="19" t="s">
        <v>32</v>
      </c>
      <c r="D47" s="20">
        <f t="shared" si="11"/>
        <v>1570.7849999999999</v>
      </c>
      <c r="E47" s="21">
        <v>314.157</v>
      </c>
      <c r="F47" s="21">
        <v>314.157</v>
      </c>
      <c r="G47" s="21">
        <v>314.157</v>
      </c>
      <c r="H47" s="21">
        <v>314.157</v>
      </c>
      <c r="I47" s="21">
        <v>314.157</v>
      </c>
      <c r="J47" s="21"/>
      <c r="K47" s="21"/>
      <c r="L47" s="21"/>
      <c r="M47" s="21"/>
    </row>
    <row r="48" spans="1:13" ht="15.75">
      <c r="A48" s="17"/>
      <c r="B48" s="19">
        <v>6050</v>
      </c>
      <c r="C48" s="19" t="s">
        <v>33</v>
      </c>
      <c r="D48" s="20">
        <f t="shared" si="11"/>
        <v>414</v>
      </c>
      <c r="E48" s="21">
        <v>82.8</v>
      </c>
      <c r="F48" s="21">
        <v>82.8</v>
      </c>
      <c r="G48" s="21">
        <v>82.8</v>
      </c>
      <c r="H48" s="21">
        <v>82.8</v>
      </c>
      <c r="I48" s="21">
        <v>82.8</v>
      </c>
      <c r="J48" s="21"/>
      <c r="K48" s="21"/>
      <c r="L48" s="21"/>
      <c r="M48" s="21"/>
    </row>
    <row r="49" spans="1:13" ht="15.75">
      <c r="A49" s="17"/>
      <c r="B49" s="19">
        <v>6100</v>
      </c>
      <c r="C49" s="19" t="s">
        <v>34</v>
      </c>
      <c r="D49" s="20">
        <f t="shared" si="11"/>
        <v>1869.144</v>
      </c>
      <c r="E49" s="21">
        <f aca="true" t="shared" si="14" ref="E49:M49">SUM(E50:E56)</f>
        <v>373.8288</v>
      </c>
      <c r="F49" s="21">
        <f t="shared" si="14"/>
        <v>373.8288</v>
      </c>
      <c r="G49" s="21">
        <f t="shared" si="14"/>
        <v>373.8288</v>
      </c>
      <c r="H49" s="21">
        <f t="shared" si="14"/>
        <v>373.8288</v>
      </c>
      <c r="I49" s="21">
        <f t="shared" si="14"/>
        <v>373.8288</v>
      </c>
      <c r="J49" s="21">
        <f t="shared" si="14"/>
        <v>0</v>
      </c>
      <c r="K49" s="21">
        <f t="shared" si="14"/>
        <v>0</v>
      </c>
      <c r="L49" s="21">
        <f t="shared" si="14"/>
        <v>0</v>
      </c>
      <c r="M49" s="21">
        <f t="shared" si="14"/>
        <v>0</v>
      </c>
    </row>
    <row r="50" spans="1:13" s="33" customFormat="1" ht="15.75" outlineLevel="1">
      <c r="A50" s="28"/>
      <c r="B50" s="29">
        <v>6101</v>
      </c>
      <c r="C50" s="30" t="s">
        <v>35</v>
      </c>
      <c r="D50" s="31">
        <f t="shared" si="11"/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/>
      <c r="K50" s="32"/>
      <c r="L50" s="32"/>
      <c r="M50" s="32"/>
    </row>
    <row r="51" spans="1:13" s="33" customFormat="1" ht="15.75" outlineLevel="1">
      <c r="A51" s="28"/>
      <c r="B51" s="29">
        <v>6102</v>
      </c>
      <c r="C51" s="30" t="s">
        <v>36</v>
      </c>
      <c r="D51" s="31">
        <f t="shared" si="11"/>
        <v>207</v>
      </c>
      <c r="E51" s="32">
        <v>41.4</v>
      </c>
      <c r="F51" s="32">
        <v>41.4</v>
      </c>
      <c r="G51" s="32">
        <v>41.4</v>
      </c>
      <c r="H51" s="32">
        <v>41.4</v>
      </c>
      <c r="I51" s="32">
        <v>41.4</v>
      </c>
      <c r="J51" s="32"/>
      <c r="K51" s="32"/>
      <c r="L51" s="32"/>
      <c r="M51" s="32"/>
    </row>
    <row r="52" spans="1:13" s="33" customFormat="1" ht="15.75" outlineLevel="1">
      <c r="A52" s="28"/>
      <c r="B52" s="29">
        <v>6106</v>
      </c>
      <c r="C52" s="30" t="s">
        <v>37</v>
      </c>
      <c r="D52" s="31">
        <f t="shared" si="11"/>
        <v>218.25</v>
      </c>
      <c r="E52" s="32">
        <v>43.65</v>
      </c>
      <c r="F52" s="32">
        <v>43.65</v>
      </c>
      <c r="G52" s="32">
        <v>43.65</v>
      </c>
      <c r="H52" s="32">
        <v>43.65</v>
      </c>
      <c r="I52" s="32">
        <v>43.65</v>
      </c>
      <c r="J52" s="32"/>
      <c r="K52" s="32"/>
      <c r="L52" s="32"/>
      <c r="M52" s="32"/>
    </row>
    <row r="53" spans="1:13" s="33" customFormat="1" ht="15.75" outlineLevel="1">
      <c r="A53" s="28"/>
      <c r="B53" s="29">
        <v>6113</v>
      </c>
      <c r="C53" s="30" t="s">
        <v>38</v>
      </c>
      <c r="D53" s="31">
        <f t="shared" si="11"/>
        <v>124.2</v>
      </c>
      <c r="E53" s="32">
        <v>24.84</v>
      </c>
      <c r="F53" s="32">
        <v>24.84</v>
      </c>
      <c r="G53" s="32">
        <v>24.84</v>
      </c>
      <c r="H53" s="32">
        <v>24.84</v>
      </c>
      <c r="I53" s="32">
        <v>24.84</v>
      </c>
      <c r="J53" s="32"/>
      <c r="K53" s="32"/>
      <c r="L53" s="32"/>
      <c r="M53" s="32"/>
    </row>
    <row r="54" spans="1:13" s="33" customFormat="1" ht="15.75" outlineLevel="1">
      <c r="A54" s="28"/>
      <c r="B54" s="29">
        <v>6112</v>
      </c>
      <c r="C54" s="30" t="s">
        <v>39</v>
      </c>
      <c r="D54" s="31">
        <f t="shared" si="11"/>
        <v>1075.641</v>
      </c>
      <c r="E54" s="32">
        <v>215.1282</v>
      </c>
      <c r="F54" s="32">
        <v>215.1282</v>
      </c>
      <c r="G54" s="32">
        <v>215.1282</v>
      </c>
      <c r="H54" s="32">
        <v>215.1282</v>
      </c>
      <c r="I54" s="32">
        <v>215.1282</v>
      </c>
      <c r="J54" s="32"/>
      <c r="K54" s="32"/>
      <c r="L54" s="32"/>
      <c r="M54" s="32"/>
    </row>
    <row r="55" spans="1:13" s="33" customFormat="1" ht="15.75" outlineLevel="1">
      <c r="A55" s="28"/>
      <c r="B55" s="29">
        <v>6115</v>
      </c>
      <c r="C55" s="30" t="s">
        <v>40</v>
      </c>
      <c r="D55" s="31">
        <f t="shared" si="11"/>
        <v>244.053</v>
      </c>
      <c r="E55" s="32">
        <v>48.8106</v>
      </c>
      <c r="F55" s="32">
        <v>48.8106</v>
      </c>
      <c r="G55" s="32">
        <v>48.8106</v>
      </c>
      <c r="H55" s="32">
        <v>48.8106</v>
      </c>
      <c r="I55" s="32">
        <v>48.8106</v>
      </c>
      <c r="J55" s="32"/>
      <c r="K55" s="32"/>
      <c r="L55" s="32"/>
      <c r="M55" s="32"/>
    </row>
    <row r="56" spans="1:13" s="33" customFormat="1" ht="15.75" outlineLevel="1">
      <c r="A56" s="28"/>
      <c r="B56" s="29">
        <v>6117</v>
      </c>
      <c r="C56" s="30" t="s">
        <v>41</v>
      </c>
      <c r="D56" s="31">
        <f t="shared" si="11"/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/>
      <c r="K56" s="32"/>
      <c r="L56" s="32"/>
      <c r="M56" s="32"/>
    </row>
    <row r="57" spans="1:13" ht="15.75">
      <c r="A57" s="17"/>
      <c r="B57" s="19">
        <v>6150</v>
      </c>
      <c r="C57" s="19" t="s">
        <v>42</v>
      </c>
      <c r="D57" s="20">
        <f t="shared" si="11"/>
        <v>4416</v>
      </c>
      <c r="E57" s="21">
        <f>E58</f>
        <v>966</v>
      </c>
      <c r="F57" s="21">
        <f>F58</f>
        <v>862.5</v>
      </c>
      <c r="G57" s="21">
        <f>G58</f>
        <v>862.5</v>
      </c>
      <c r="H57" s="21">
        <f>H58</f>
        <v>862.5</v>
      </c>
      <c r="I57" s="21">
        <f>I58</f>
        <v>862.5</v>
      </c>
      <c r="J57" s="21"/>
      <c r="K57" s="21"/>
      <c r="L57" s="21"/>
      <c r="M57" s="21"/>
    </row>
    <row r="58" spans="1:13" s="33" customFormat="1" ht="15.75" outlineLevel="1">
      <c r="A58" s="28"/>
      <c r="B58" s="29">
        <v>6152</v>
      </c>
      <c r="C58" s="30" t="s">
        <v>43</v>
      </c>
      <c r="D58" s="31">
        <f t="shared" si="11"/>
        <v>4416</v>
      </c>
      <c r="E58" s="32">
        <f aca="true" t="shared" si="15" ref="E58:M58">E11*1.15*10</f>
        <v>966</v>
      </c>
      <c r="F58" s="32">
        <f t="shared" si="15"/>
        <v>862.5</v>
      </c>
      <c r="G58" s="32">
        <f t="shared" si="15"/>
        <v>862.5</v>
      </c>
      <c r="H58" s="32">
        <f t="shared" si="15"/>
        <v>862.5</v>
      </c>
      <c r="I58" s="32">
        <f t="shared" si="15"/>
        <v>862.5</v>
      </c>
      <c r="J58" s="32">
        <f t="shared" si="15"/>
        <v>0</v>
      </c>
      <c r="K58" s="32">
        <f t="shared" si="15"/>
        <v>0</v>
      </c>
      <c r="L58" s="32">
        <f t="shared" si="15"/>
        <v>0</v>
      </c>
      <c r="M58" s="32">
        <f t="shared" si="15"/>
        <v>0</v>
      </c>
    </row>
    <row r="59" spans="1:13" ht="15.75">
      <c r="A59" s="17"/>
      <c r="B59" s="19">
        <v>6200</v>
      </c>
      <c r="C59" s="19" t="s">
        <v>44</v>
      </c>
      <c r="D59" s="20">
        <f t="shared" si="11"/>
        <v>88.32</v>
      </c>
      <c r="E59" s="21">
        <f>E60</f>
        <v>19.32</v>
      </c>
      <c r="F59" s="21">
        <f>F60</f>
        <v>17.25</v>
      </c>
      <c r="G59" s="21">
        <f>G60</f>
        <v>17.25</v>
      </c>
      <c r="H59" s="21">
        <f>H60</f>
        <v>17.25</v>
      </c>
      <c r="I59" s="21">
        <f>I60</f>
        <v>17.25</v>
      </c>
      <c r="J59" s="21"/>
      <c r="K59" s="21"/>
      <c r="L59" s="21"/>
      <c r="M59" s="21"/>
    </row>
    <row r="60" spans="1:13" s="33" customFormat="1" ht="15.75" outlineLevel="1">
      <c r="A60" s="28"/>
      <c r="B60" s="29">
        <v>6201</v>
      </c>
      <c r="C60" s="30" t="s">
        <v>45</v>
      </c>
      <c r="D60" s="31">
        <f t="shared" si="11"/>
        <v>88.32</v>
      </c>
      <c r="E60" s="32">
        <f>E57*2%</f>
        <v>19.32</v>
      </c>
      <c r="F60" s="32">
        <f>F57*2%</f>
        <v>17.25</v>
      </c>
      <c r="G60" s="32">
        <f>G57*2%</f>
        <v>17.25</v>
      </c>
      <c r="H60" s="32">
        <f>H57*2%</f>
        <v>17.25</v>
      </c>
      <c r="I60" s="32">
        <f>I57*2%</f>
        <v>17.25</v>
      </c>
      <c r="J60" s="32"/>
      <c r="K60" s="32"/>
      <c r="L60" s="32"/>
      <c r="M60" s="32"/>
    </row>
    <row r="61" spans="1:13" ht="15.75">
      <c r="A61" s="17"/>
      <c r="B61" s="34">
        <v>6250</v>
      </c>
      <c r="C61" s="19" t="s">
        <v>46</v>
      </c>
      <c r="D61" s="20">
        <f t="shared" si="11"/>
        <v>614.4</v>
      </c>
      <c r="E61" s="21">
        <f>SUM(E62:E63)</f>
        <v>134.4</v>
      </c>
      <c r="F61" s="21">
        <f>SUM(F62:F63)</f>
        <v>120</v>
      </c>
      <c r="G61" s="21">
        <f>SUM(G62:G63)</f>
        <v>120</v>
      </c>
      <c r="H61" s="21">
        <f>SUM(H62:H63)</f>
        <v>120</v>
      </c>
      <c r="I61" s="21">
        <f>SUM(I62:I63)</f>
        <v>120</v>
      </c>
      <c r="J61" s="21"/>
      <c r="K61" s="21"/>
      <c r="L61" s="21"/>
      <c r="M61" s="21"/>
    </row>
    <row r="62" spans="1:13" s="33" customFormat="1" ht="15.75" outlineLevel="1">
      <c r="A62" s="28"/>
      <c r="B62" s="29">
        <v>6253</v>
      </c>
      <c r="C62" s="30" t="s">
        <v>47</v>
      </c>
      <c r="D62" s="31">
        <f t="shared" si="11"/>
        <v>576</v>
      </c>
      <c r="E62" s="32">
        <f>1.5*E11</f>
        <v>126</v>
      </c>
      <c r="F62" s="32">
        <f>1.5*F11</f>
        <v>112.5</v>
      </c>
      <c r="G62" s="32">
        <f>1.5*G11</f>
        <v>112.5</v>
      </c>
      <c r="H62" s="32">
        <f>1.5*H11</f>
        <v>112.5</v>
      </c>
      <c r="I62" s="32">
        <f>1.5*I11</f>
        <v>112.5</v>
      </c>
      <c r="J62" s="32"/>
      <c r="K62" s="32"/>
      <c r="L62" s="32"/>
      <c r="M62" s="32"/>
    </row>
    <row r="63" spans="1:13" s="33" customFormat="1" ht="15.75" outlineLevel="1">
      <c r="A63" s="28"/>
      <c r="B63" s="29">
        <v>6254</v>
      </c>
      <c r="C63" s="30" t="s">
        <v>48</v>
      </c>
      <c r="D63" s="31">
        <f t="shared" si="11"/>
        <v>38.4</v>
      </c>
      <c r="E63" s="32">
        <f>0.1*E11</f>
        <v>8.4</v>
      </c>
      <c r="F63" s="32">
        <f>0.1*F11</f>
        <v>7.5</v>
      </c>
      <c r="G63" s="32">
        <f>0.1*G11</f>
        <v>7.5</v>
      </c>
      <c r="H63" s="32">
        <f>0.1*H11</f>
        <v>7.5</v>
      </c>
      <c r="I63" s="32">
        <f>0.1*I11</f>
        <v>7.5</v>
      </c>
      <c r="J63" s="32"/>
      <c r="K63" s="32"/>
      <c r="L63" s="32"/>
      <c r="M63" s="32"/>
    </row>
    <row r="64" spans="1:13" ht="15.75">
      <c r="A64" s="17"/>
      <c r="B64" s="34">
        <v>6300</v>
      </c>
      <c r="C64" s="19" t="s">
        <v>49</v>
      </c>
      <c r="D64" s="20">
        <f t="shared" si="11"/>
        <v>814.8345</v>
      </c>
      <c r="E64" s="21">
        <f>SUM(E65:E68)</f>
        <v>162.9669</v>
      </c>
      <c r="F64" s="21">
        <f>SUM(F65:F68)</f>
        <v>162.9669</v>
      </c>
      <c r="G64" s="21">
        <f>SUM(G65:G68)</f>
        <v>162.9669</v>
      </c>
      <c r="H64" s="21">
        <f>SUM(H65:H68)</f>
        <v>162.9669</v>
      </c>
      <c r="I64" s="21">
        <f>SUM(I65:I68)</f>
        <v>162.9669</v>
      </c>
      <c r="J64" s="21"/>
      <c r="K64" s="21"/>
      <c r="L64" s="21"/>
      <c r="M64" s="21"/>
    </row>
    <row r="65" spans="1:13" s="33" customFormat="1" ht="15.75" outlineLevel="1">
      <c r="A65" s="28"/>
      <c r="B65" s="29">
        <v>6301</v>
      </c>
      <c r="C65" s="30" t="s">
        <v>50</v>
      </c>
      <c r="D65" s="31">
        <f t="shared" si="11"/>
        <v>401.19084</v>
      </c>
      <c r="E65" s="32">
        <v>80.238168</v>
      </c>
      <c r="F65" s="32">
        <v>80.238168</v>
      </c>
      <c r="G65" s="32">
        <v>80.238168</v>
      </c>
      <c r="H65" s="32">
        <v>80.238168</v>
      </c>
      <c r="I65" s="32">
        <v>80.238168</v>
      </c>
      <c r="J65" s="32"/>
      <c r="K65" s="32"/>
      <c r="L65" s="32"/>
      <c r="M65" s="32"/>
    </row>
    <row r="66" spans="1:13" s="33" customFormat="1" ht="15.75" outlineLevel="1">
      <c r="A66" s="28"/>
      <c r="B66" s="29">
        <v>6302</v>
      </c>
      <c r="C66" s="30" t="s">
        <v>51</v>
      </c>
      <c r="D66" s="31">
        <f t="shared" si="11"/>
        <v>324.49014</v>
      </c>
      <c r="E66" s="32">
        <f>64.898028</f>
        <v>64.898028</v>
      </c>
      <c r="F66" s="32">
        <f>64.898028</f>
        <v>64.898028</v>
      </c>
      <c r="G66" s="32">
        <f>64.898028</f>
        <v>64.898028</v>
      </c>
      <c r="H66" s="32">
        <f>64.898028</f>
        <v>64.898028</v>
      </c>
      <c r="I66" s="32">
        <f>64.898028</f>
        <v>64.898028</v>
      </c>
      <c r="J66" s="32"/>
      <c r="K66" s="32"/>
      <c r="L66" s="32"/>
      <c r="M66" s="32"/>
    </row>
    <row r="67" spans="1:13" s="33" customFormat="1" ht="15.75" outlineLevel="1">
      <c r="A67" s="28"/>
      <c r="B67" s="29">
        <v>6303</v>
      </c>
      <c r="C67" s="30" t="s">
        <v>52</v>
      </c>
      <c r="D67" s="31">
        <f t="shared" si="11"/>
        <v>44.57676</v>
      </c>
      <c r="E67" s="32">
        <v>8.915352</v>
      </c>
      <c r="F67" s="32">
        <v>8.915352</v>
      </c>
      <c r="G67" s="32">
        <v>8.915352</v>
      </c>
      <c r="H67" s="32">
        <v>8.915352</v>
      </c>
      <c r="I67" s="32">
        <v>8.915352</v>
      </c>
      <c r="J67" s="32"/>
      <c r="K67" s="32"/>
      <c r="L67" s="32"/>
      <c r="M67" s="32"/>
    </row>
    <row r="68" spans="1:13" s="33" customFormat="1" ht="15.75" outlineLevel="1">
      <c r="A68" s="28"/>
      <c r="B68" s="29">
        <v>6304</v>
      </c>
      <c r="C68" s="30" t="s">
        <v>53</v>
      </c>
      <c r="D68" s="31">
        <f t="shared" si="11"/>
        <v>44.57676</v>
      </c>
      <c r="E68" s="32">
        <v>8.915352</v>
      </c>
      <c r="F68" s="32">
        <v>8.915352</v>
      </c>
      <c r="G68" s="32">
        <v>8.915352</v>
      </c>
      <c r="H68" s="32">
        <v>8.915352</v>
      </c>
      <c r="I68" s="32">
        <v>8.915352</v>
      </c>
      <c r="J68" s="32"/>
      <c r="K68" s="32"/>
      <c r="L68" s="32"/>
      <c r="M68" s="32"/>
    </row>
    <row r="69" spans="1:13" ht="15.75">
      <c r="A69" s="17"/>
      <c r="B69" s="34">
        <v>6400</v>
      </c>
      <c r="C69" s="19" t="s">
        <v>54</v>
      </c>
      <c r="D69" s="20">
        <f t="shared" si="11"/>
        <v>0</v>
      </c>
      <c r="E69" s="21">
        <f>E70</f>
        <v>0</v>
      </c>
      <c r="F69" s="21">
        <f>F70</f>
        <v>0</v>
      </c>
      <c r="G69" s="21">
        <f>G70</f>
        <v>0</v>
      </c>
      <c r="H69" s="21">
        <f>H70</f>
        <v>0</v>
      </c>
      <c r="I69" s="21">
        <f>I70</f>
        <v>0</v>
      </c>
      <c r="J69" s="21"/>
      <c r="K69" s="21"/>
      <c r="L69" s="21"/>
      <c r="M69" s="21"/>
    </row>
    <row r="70" spans="1:13" s="33" customFormat="1" ht="15.75" outlineLevel="1">
      <c r="A70" s="28"/>
      <c r="B70" s="29">
        <v>6449</v>
      </c>
      <c r="C70" s="30" t="s">
        <v>55</v>
      </c>
      <c r="D70" s="31">
        <f t="shared" si="11"/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2"/>
      <c r="K70" s="32"/>
      <c r="L70" s="32"/>
      <c r="M70" s="32"/>
    </row>
    <row r="71" spans="1:13" s="10" customFormat="1" ht="15.75">
      <c r="A71" s="36"/>
      <c r="B71" s="37"/>
      <c r="C71" s="27" t="s">
        <v>56</v>
      </c>
      <c r="D71" s="14">
        <f t="shared" si="11"/>
        <v>1701.46</v>
      </c>
      <c r="E71" s="15">
        <f>E72+E77+E81+E87+E91+E94+E103</f>
        <v>345.62</v>
      </c>
      <c r="F71" s="15">
        <f>F72+F77+F81+F87+F91+F94+F103</f>
        <v>338.96000000000004</v>
      </c>
      <c r="G71" s="15">
        <f>G72+G77+G81+G87+G91+G94+G103</f>
        <v>338.96000000000004</v>
      </c>
      <c r="H71" s="15">
        <f>H72+H77+H81+H87+H91+H94+H103</f>
        <v>338.96000000000004</v>
      </c>
      <c r="I71" s="15">
        <f>I72+I77+I81+I87+I91+I94+I103</f>
        <v>338.96000000000004</v>
      </c>
      <c r="J71" s="15"/>
      <c r="K71" s="15"/>
      <c r="L71" s="15"/>
      <c r="M71" s="15"/>
    </row>
    <row r="72" spans="1:13" ht="15.75">
      <c r="A72" s="17"/>
      <c r="B72" s="34">
        <v>6500</v>
      </c>
      <c r="C72" s="19" t="s">
        <v>57</v>
      </c>
      <c r="D72" s="20">
        <f t="shared" si="11"/>
        <v>284.15999999999997</v>
      </c>
      <c r="E72" s="21">
        <f>SUM(E73:E76)</f>
        <v>62.16</v>
      </c>
      <c r="F72" s="21">
        <f>SUM(F73:F76)</f>
        <v>55.5</v>
      </c>
      <c r="G72" s="21">
        <f>SUM(G73:G76)</f>
        <v>55.5</v>
      </c>
      <c r="H72" s="21">
        <f>SUM(H73:H76)</f>
        <v>55.5</v>
      </c>
      <c r="I72" s="21">
        <f>SUM(I73:I76)</f>
        <v>55.5</v>
      </c>
      <c r="J72" s="21"/>
      <c r="K72" s="21"/>
      <c r="L72" s="21"/>
      <c r="M72" s="21"/>
    </row>
    <row r="73" spans="1:13" ht="15.75" outlineLevel="1">
      <c r="A73" s="17"/>
      <c r="B73" s="34">
        <v>6501</v>
      </c>
      <c r="C73" s="19" t="s">
        <v>58</v>
      </c>
      <c r="D73" s="20">
        <f t="shared" si="11"/>
        <v>192</v>
      </c>
      <c r="E73" s="32">
        <f aca="true" t="shared" si="16" ref="E73:M73">25*E11*10*0.002</f>
        <v>42</v>
      </c>
      <c r="F73" s="32">
        <f t="shared" si="16"/>
        <v>37.5</v>
      </c>
      <c r="G73" s="32">
        <f t="shared" si="16"/>
        <v>37.5</v>
      </c>
      <c r="H73" s="32">
        <f t="shared" si="16"/>
        <v>37.5</v>
      </c>
      <c r="I73" s="32">
        <f t="shared" si="16"/>
        <v>37.5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</row>
    <row r="74" spans="1:13" ht="15.75" outlineLevel="1">
      <c r="A74" s="17"/>
      <c r="B74" s="34">
        <v>6502</v>
      </c>
      <c r="C74" s="19" t="s">
        <v>59</v>
      </c>
      <c r="D74" s="20">
        <f t="shared" si="11"/>
        <v>92.16</v>
      </c>
      <c r="E74" s="32">
        <f aca="true" t="shared" si="17" ref="E74:M74">4*E11*10*0.006</f>
        <v>20.16</v>
      </c>
      <c r="F74" s="32">
        <f t="shared" si="17"/>
        <v>18</v>
      </c>
      <c r="G74" s="32">
        <f t="shared" si="17"/>
        <v>18</v>
      </c>
      <c r="H74" s="32">
        <f t="shared" si="17"/>
        <v>18</v>
      </c>
      <c r="I74" s="32">
        <f t="shared" si="17"/>
        <v>18</v>
      </c>
      <c r="J74" s="32">
        <f t="shared" si="17"/>
        <v>0</v>
      </c>
      <c r="K74" s="32">
        <f t="shared" si="17"/>
        <v>0</v>
      </c>
      <c r="L74" s="32">
        <f t="shared" si="17"/>
        <v>0</v>
      </c>
      <c r="M74" s="32">
        <f t="shared" si="17"/>
        <v>0</v>
      </c>
    </row>
    <row r="75" spans="1:13" ht="15.75" outlineLevel="1">
      <c r="A75" s="17"/>
      <c r="B75" s="34">
        <v>6503</v>
      </c>
      <c r="C75" s="19" t="s">
        <v>60</v>
      </c>
      <c r="D75" s="20">
        <f t="shared" si="11"/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/>
      <c r="K75" s="21"/>
      <c r="L75" s="21"/>
      <c r="M75" s="21"/>
    </row>
    <row r="76" spans="1:13" ht="15.75" outlineLevel="1">
      <c r="A76" s="17"/>
      <c r="B76" s="34">
        <v>6504</v>
      </c>
      <c r="C76" s="19" t="s">
        <v>61</v>
      </c>
      <c r="D76" s="20">
        <f t="shared" si="11"/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/>
      <c r="K76" s="21"/>
      <c r="L76" s="21"/>
      <c r="M76" s="21"/>
    </row>
    <row r="77" spans="1:13" ht="15.75">
      <c r="A77" s="17"/>
      <c r="B77" s="34">
        <v>6550</v>
      </c>
      <c r="C77" s="19" t="s">
        <v>62</v>
      </c>
      <c r="D77" s="20">
        <f t="shared" si="11"/>
        <v>195</v>
      </c>
      <c r="E77" s="21">
        <f>SUM(E78:E80)</f>
        <v>39</v>
      </c>
      <c r="F77" s="21">
        <f>SUM(F78:F80)</f>
        <v>39</v>
      </c>
      <c r="G77" s="21">
        <f>SUM(G78:G80)</f>
        <v>39</v>
      </c>
      <c r="H77" s="21">
        <f>SUM(H78:H80)</f>
        <v>39</v>
      </c>
      <c r="I77" s="21">
        <f>SUM(I78:I80)</f>
        <v>39</v>
      </c>
      <c r="J77" s="21"/>
      <c r="K77" s="21"/>
      <c r="L77" s="21"/>
      <c r="M77" s="21"/>
    </row>
    <row r="78" spans="1:13" ht="15.75" outlineLevel="1">
      <c r="A78" s="17"/>
      <c r="B78" s="34">
        <v>6551</v>
      </c>
      <c r="C78" s="19" t="s">
        <v>63</v>
      </c>
      <c r="D78" s="20">
        <f t="shared" si="11"/>
        <v>50</v>
      </c>
      <c r="E78" s="38">
        <v>10</v>
      </c>
      <c r="F78" s="38">
        <v>10</v>
      </c>
      <c r="G78" s="38">
        <v>10</v>
      </c>
      <c r="H78" s="38">
        <v>10</v>
      </c>
      <c r="I78" s="38">
        <v>10</v>
      </c>
      <c r="J78" s="21"/>
      <c r="K78" s="21"/>
      <c r="L78" s="21"/>
      <c r="M78" s="21"/>
    </row>
    <row r="79" spans="1:13" ht="15.75" outlineLevel="1">
      <c r="A79" s="17"/>
      <c r="B79" s="34">
        <v>6552</v>
      </c>
      <c r="C79" s="19" t="s">
        <v>64</v>
      </c>
      <c r="D79" s="20">
        <f t="shared" si="11"/>
        <v>145</v>
      </c>
      <c r="E79" s="38">
        <v>29</v>
      </c>
      <c r="F79" s="38">
        <v>29</v>
      </c>
      <c r="G79" s="38">
        <v>29</v>
      </c>
      <c r="H79" s="38">
        <v>29</v>
      </c>
      <c r="I79" s="38">
        <v>29</v>
      </c>
      <c r="J79" s="21"/>
      <c r="K79" s="21"/>
      <c r="L79" s="21"/>
      <c r="M79" s="21"/>
    </row>
    <row r="80" spans="1:13" ht="15.75" outlineLevel="1">
      <c r="A80" s="17"/>
      <c r="B80" s="34">
        <v>6599</v>
      </c>
      <c r="C80" s="19" t="s">
        <v>65</v>
      </c>
      <c r="D80" s="20">
        <f t="shared" si="11"/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/>
      <c r="K80" s="21"/>
      <c r="L80" s="21"/>
      <c r="M80" s="21"/>
    </row>
    <row r="81" spans="1:13" ht="15.75">
      <c r="A81" s="17"/>
      <c r="B81" s="34">
        <v>6600</v>
      </c>
      <c r="C81" s="19" t="s">
        <v>66</v>
      </c>
      <c r="D81" s="20">
        <f t="shared" si="11"/>
        <v>20.8</v>
      </c>
      <c r="E81" s="21">
        <f>SUM(E82:E86)</f>
        <v>4.16</v>
      </c>
      <c r="F81" s="21">
        <f>SUM(F82:F86)</f>
        <v>4.16</v>
      </c>
      <c r="G81" s="21">
        <f>SUM(G82:G86)</f>
        <v>4.16</v>
      </c>
      <c r="H81" s="21">
        <f>SUM(H82:H86)</f>
        <v>4.16</v>
      </c>
      <c r="I81" s="21">
        <f>SUM(I82:I86)</f>
        <v>4.16</v>
      </c>
      <c r="J81" s="21"/>
      <c r="K81" s="21"/>
      <c r="L81" s="21"/>
      <c r="M81" s="21"/>
    </row>
    <row r="82" spans="1:13" ht="15.75" outlineLevel="1">
      <c r="A82" s="17"/>
      <c r="B82" s="34">
        <v>6601</v>
      </c>
      <c r="C82" s="19" t="s">
        <v>67</v>
      </c>
      <c r="D82" s="20">
        <f t="shared" si="11"/>
        <v>4.8</v>
      </c>
      <c r="E82" s="21">
        <v>0.96</v>
      </c>
      <c r="F82" s="21">
        <v>0.96</v>
      </c>
      <c r="G82" s="21">
        <v>0.96</v>
      </c>
      <c r="H82" s="21">
        <v>0.96</v>
      </c>
      <c r="I82" s="21">
        <v>0.96</v>
      </c>
      <c r="J82" s="21"/>
      <c r="K82" s="21"/>
      <c r="L82" s="21"/>
      <c r="M82" s="21"/>
    </row>
    <row r="83" spans="1:13" ht="15.75" outlineLevel="1">
      <c r="A83" s="17"/>
      <c r="B83" s="34">
        <v>6603</v>
      </c>
      <c r="C83" s="19" t="s">
        <v>68</v>
      </c>
      <c r="D83" s="20">
        <f t="shared" si="11"/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/>
      <c r="K83" s="21"/>
      <c r="L83" s="21"/>
      <c r="M83" s="21"/>
    </row>
    <row r="84" spans="1:13" ht="15.75" outlineLevel="1">
      <c r="A84" s="17"/>
      <c r="B84" s="34">
        <v>6612</v>
      </c>
      <c r="C84" s="19" t="s">
        <v>69</v>
      </c>
      <c r="D84" s="20">
        <f t="shared" si="11"/>
        <v>16</v>
      </c>
      <c r="E84" s="21">
        <v>3.2</v>
      </c>
      <c r="F84" s="21">
        <v>3.2</v>
      </c>
      <c r="G84" s="21">
        <v>3.2</v>
      </c>
      <c r="H84" s="21">
        <v>3.2</v>
      </c>
      <c r="I84" s="21">
        <v>3.2</v>
      </c>
      <c r="J84" s="21"/>
      <c r="K84" s="21"/>
      <c r="L84" s="21"/>
      <c r="M84" s="21"/>
    </row>
    <row r="85" spans="1:13" ht="15.75" outlineLevel="1">
      <c r="A85" s="17"/>
      <c r="B85" s="34">
        <v>6615</v>
      </c>
      <c r="C85" s="19" t="s">
        <v>70</v>
      </c>
      <c r="D85" s="20">
        <f t="shared" si="11"/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/>
      <c r="K85" s="21"/>
      <c r="L85" s="21"/>
      <c r="M85" s="21"/>
    </row>
    <row r="86" spans="1:13" ht="15.75" outlineLevel="1">
      <c r="A86" s="17"/>
      <c r="B86" s="34">
        <v>6117</v>
      </c>
      <c r="C86" s="19" t="s">
        <v>71</v>
      </c>
      <c r="D86" s="20">
        <f t="shared" si="11"/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/>
      <c r="K86" s="21"/>
      <c r="L86" s="21"/>
      <c r="M86" s="21"/>
    </row>
    <row r="87" spans="1:13" ht="15.75">
      <c r="A87" s="17"/>
      <c r="B87" s="34">
        <v>6700</v>
      </c>
      <c r="C87" s="19" t="s">
        <v>72</v>
      </c>
      <c r="D87" s="20">
        <f t="shared" si="11"/>
        <v>0</v>
      </c>
      <c r="E87" s="21">
        <f>SUM(E88:E90)</f>
        <v>0</v>
      </c>
      <c r="F87" s="21">
        <f>SUM(F88:F90)</f>
        <v>0</v>
      </c>
      <c r="G87" s="21">
        <f>SUM(G88:G90)</f>
        <v>0</v>
      </c>
      <c r="H87" s="21">
        <f>SUM(H88:H90)</f>
        <v>0</v>
      </c>
      <c r="I87" s="21">
        <f>SUM(I88:I90)</f>
        <v>0</v>
      </c>
      <c r="J87" s="21"/>
      <c r="K87" s="21"/>
      <c r="L87" s="21"/>
      <c r="M87" s="21"/>
    </row>
    <row r="88" spans="1:13" ht="15.75" outlineLevel="1">
      <c r="A88" s="17"/>
      <c r="B88" s="34">
        <v>6701</v>
      </c>
      <c r="C88" s="19" t="s">
        <v>73</v>
      </c>
      <c r="D88" s="20">
        <f t="shared" si="11"/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/>
      <c r="K88" s="21"/>
      <c r="L88" s="21"/>
      <c r="M88" s="21"/>
    </row>
    <row r="89" spans="1:13" ht="15.75" outlineLevel="1">
      <c r="A89" s="17"/>
      <c r="B89" s="34">
        <v>6702</v>
      </c>
      <c r="C89" s="19" t="s">
        <v>74</v>
      </c>
      <c r="D89" s="20">
        <f t="shared" si="11"/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/>
      <c r="K89" s="21"/>
      <c r="L89" s="21"/>
      <c r="M89" s="21"/>
    </row>
    <row r="90" spans="1:13" ht="15.75" outlineLevel="1">
      <c r="A90" s="17"/>
      <c r="B90" s="34">
        <v>6703</v>
      </c>
      <c r="C90" s="19" t="s">
        <v>75</v>
      </c>
      <c r="D90" s="20">
        <f t="shared" si="11"/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/>
      <c r="K90" s="21"/>
      <c r="L90" s="21"/>
      <c r="M90" s="21"/>
    </row>
    <row r="91" spans="1:13" ht="15.75">
      <c r="A91" s="17"/>
      <c r="B91" s="34">
        <v>6750</v>
      </c>
      <c r="C91" s="19" t="s">
        <v>76</v>
      </c>
      <c r="D91" s="20">
        <f t="shared" si="11"/>
        <v>15</v>
      </c>
      <c r="E91" s="21">
        <f>SUM(E92:E93)</f>
        <v>3</v>
      </c>
      <c r="F91" s="21">
        <f>SUM(F92:F93)</f>
        <v>3</v>
      </c>
      <c r="G91" s="21">
        <f>SUM(G92:G93)</f>
        <v>3</v>
      </c>
      <c r="H91" s="21">
        <f>SUM(H92:H93)</f>
        <v>3</v>
      </c>
      <c r="I91" s="21">
        <f>SUM(I92:I93)</f>
        <v>3</v>
      </c>
      <c r="J91" s="21"/>
      <c r="K91" s="21"/>
      <c r="L91" s="21"/>
      <c r="M91" s="21"/>
    </row>
    <row r="92" spans="1:13" ht="15.75" outlineLevel="1">
      <c r="A92" s="17"/>
      <c r="B92" s="34">
        <v>6751</v>
      </c>
      <c r="C92" s="19" t="s">
        <v>77</v>
      </c>
      <c r="D92" s="20">
        <f t="shared" si="11"/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  <c r="K92" s="21"/>
      <c r="L92" s="21"/>
      <c r="M92" s="21"/>
    </row>
    <row r="93" spans="1:13" ht="15.75" outlineLevel="1">
      <c r="A93" s="17"/>
      <c r="B93" s="34">
        <v>6757</v>
      </c>
      <c r="C93" s="19" t="s">
        <v>78</v>
      </c>
      <c r="D93" s="20">
        <f t="shared" si="11"/>
        <v>15</v>
      </c>
      <c r="E93" s="21">
        <v>3</v>
      </c>
      <c r="F93" s="21">
        <v>3</v>
      </c>
      <c r="G93" s="21">
        <v>3</v>
      </c>
      <c r="H93" s="21">
        <v>3</v>
      </c>
      <c r="I93" s="21">
        <v>3</v>
      </c>
      <c r="J93" s="21"/>
      <c r="K93" s="21"/>
      <c r="L93" s="21"/>
      <c r="M93" s="21"/>
    </row>
    <row r="94" spans="1:13" ht="15.75">
      <c r="A94" s="17"/>
      <c r="B94" s="34">
        <v>6900</v>
      </c>
      <c r="C94" s="19" t="s">
        <v>79</v>
      </c>
      <c r="D94" s="20">
        <f t="shared" si="11"/>
        <v>37.5</v>
      </c>
      <c r="E94" s="21">
        <f>SUM(E95:E102)</f>
        <v>7.5</v>
      </c>
      <c r="F94" s="21">
        <f>SUM(F95:F102)</f>
        <v>7.5</v>
      </c>
      <c r="G94" s="21">
        <f>SUM(G95:G102)</f>
        <v>7.5</v>
      </c>
      <c r="H94" s="21">
        <f>SUM(H95:H102)</f>
        <v>7.5</v>
      </c>
      <c r="I94" s="21">
        <f>SUM(I95:I102)</f>
        <v>7.5</v>
      </c>
      <c r="J94" s="21"/>
      <c r="K94" s="21"/>
      <c r="L94" s="21"/>
      <c r="M94" s="21"/>
    </row>
    <row r="95" spans="1:13" ht="15.75" outlineLevel="1">
      <c r="A95" s="17"/>
      <c r="B95" s="34">
        <v>6901</v>
      </c>
      <c r="C95" s="19" t="s">
        <v>80</v>
      </c>
      <c r="D95" s="20">
        <f t="shared" si="11"/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21"/>
      <c r="K95" s="21"/>
      <c r="L95" s="21"/>
      <c r="M95" s="21"/>
    </row>
    <row r="96" spans="1:13" ht="15.75" outlineLevel="1">
      <c r="A96" s="17"/>
      <c r="B96" s="34">
        <v>6905</v>
      </c>
      <c r="C96" s="19" t="s">
        <v>81</v>
      </c>
      <c r="D96" s="20">
        <f t="shared" si="11"/>
        <v>0</v>
      </c>
      <c r="E96" s="38"/>
      <c r="F96" s="38"/>
      <c r="G96" s="38"/>
      <c r="H96" s="38"/>
      <c r="I96" s="38"/>
      <c r="J96" s="21"/>
      <c r="K96" s="21"/>
      <c r="L96" s="21"/>
      <c r="M96" s="21"/>
    </row>
    <row r="97" spans="1:13" ht="15.75" outlineLevel="1">
      <c r="A97" s="17"/>
      <c r="B97" s="34">
        <v>6907</v>
      </c>
      <c r="C97" s="19" t="s">
        <v>82</v>
      </c>
      <c r="D97" s="20">
        <f t="shared" si="11"/>
        <v>0</v>
      </c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5.75" outlineLevel="1">
      <c r="A98" s="17"/>
      <c r="B98" s="34">
        <v>6912</v>
      </c>
      <c r="C98" s="19" t="s">
        <v>83</v>
      </c>
      <c r="D98" s="20">
        <f t="shared" si="11"/>
        <v>25</v>
      </c>
      <c r="E98" s="21">
        <v>5</v>
      </c>
      <c r="F98" s="21">
        <v>5</v>
      </c>
      <c r="G98" s="21">
        <v>5</v>
      </c>
      <c r="H98" s="21">
        <v>5</v>
      </c>
      <c r="I98" s="21">
        <v>5</v>
      </c>
      <c r="J98" s="21"/>
      <c r="K98" s="21"/>
      <c r="L98" s="21"/>
      <c r="M98" s="21"/>
    </row>
    <row r="99" spans="1:13" ht="15.75" outlineLevel="1">
      <c r="A99" s="17"/>
      <c r="B99" s="34">
        <v>6916</v>
      </c>
      <c r="C99" s="19" t="s">
        <v>84</v>
      </c>
      <c r="D99" s="20">
        <f t="shared" si="11"/>
        <v>0</v>
      </c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 outlineLevel="1">
      <c r="A100" s="17"/>
      <c r="B100" s="34">
        <v>6917</v>
      </c>
      <c r="C100" s="19" t="s">
        <v>85</v>
      </c>
      <c r="D100" s="20">
        <f t="shared" si="11"/>
        <v>12.5</v>
      </c>
      <c r="E100" s="21">
        <v>2.5</v>
      </c>
      <c r="F100" s="21">
        <v>2.5</v>
      </c>
      <c r="G100" s="21">
        <v>2.5</v>
      </c>
      <c r="H100" s="21">
        <v>2.5</v>
      </c>
      <c r="I100" s="21">
        <v>2.5</v>
      </c>
      <c r="J100" s="21"/>
      <c r="K100" s="21"/>
      <c r="L100" s="21"/>
      <c r="M100" s="21"/>
    </row>
    <row r="101" spans="1:13" ht="15.75" outlineLevel="1">
      <c r="A101" s="17"/>
      <c r="B101" s="34">
        <v>6921</v>
      </c>
      <c r="C101" s="19" t="s">
        <v>86</v>
      </c>
      <c r="D101" s="20">
        <f t="shared" si="11"/>
        <v>0</v>
      </c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5.75" outlineLevel="1">
      <c r="A102" s="17"/>
      <c r="B102" s="34">
        <v>6949</v>
      </c>
      <c r="C102" s="19" t="s">
        <v>87</v>
      </c>
      <c r="D102" s="20">
        <f t="shared" si="11"/>
        <v>0</v>
      </c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5.75">
      <c r="A103" s="17"/>
      <c r="B103" s="34">
        <v>7000</v>
      </c>
      <c r="C103" s="19" t="s">
        <v>88</v>
      </c>
      <c r="D103" s="20">
        <f t="shared" si="11"/>
        <v>1149</v>
      </c>
      <c r="E103" s="21">
        <f>SUM(E104:E109)</f>
        <v>229.8</v>
      </c>
      <c r="F103" s="21">
        <f>SUM(F104:F109)</f>
        <v>229.8</v>
      </c>
      <c r="G103" s="21">
        <f>SUM(G104:G109)</f>
        <v>229.8</v>
      </c>
      <c r="H103" s="21">
        <f>SUM(H104:H109)</f>
        <v>229.8</v>
      </c>
      <c r="I103" s="21">
        <f>SUM(I104:I109)</f>
        <v>229.8</v>
      </c>
      <c r="J103" s="21"/>
      <c r="K103" s="21"/>
      <c r="L103" s="21"/>
      <c r="M103" s="21"/>
    </row>
    <row r="104" spans="1:13" ht="15.75" outlineLevel="1">
      <c r="A104" s="17"/>
      <c r="B104" s="34">
        <v>7001</v>
      </c>
      <c r="C104" s="19" t="s">
        <v>89</v>
      </c>
      <c r="D104" s="20">
        <f t="shared" si="11"/>
        <v>111.5</v>
      </c>
      <c r="E104" s="21">
        <v>22.3</v>
      </c>
      <c r="F104" s="21">
        <v>22.3</v>
      </c>
      <c r="G104" s="21">
        <v>22.3</v>
      </c>
      <c r="H104" s="21">
        <v>22.3</v>
      </c>
      <c r="I104" s="21">
        <v>22.3</v>
      </c>
      <c r="J104" s="21"/>
      <c r="K104" s="21"/>
      <c r="L104" s="21"/>
      <c r="M104" s="21"/>
    </row>
    <row r="105" spans="1:13" ht="15.75" outlineLevel="1">
      <c r="A105" s="17"/>
      <c r="B105" s="34">
        <v>7002</v>
      </c>
      <c r="C105" s="19" t="s">
        <v>81</v>
      </c>
      <c r="D105" s="20">
        <f t="shared" si="11"/>
        <v>0</v>
      </c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 outlineLevel="1">
      <c r="A106" s="17"/>
      <c r="B106" s="34">
        <v>7003</v>
      </c>
      <c r="C106" s="19" t="s">
        <v>90</v>
      </c>
      <c r="D106" s="20">
        <f aca="true" t="shared" si="18" ref="D106:D169">SUM(E106:M106)</f>
        <v>25</v>
      </c>
      <c r="E106" s="21">
        <v>5</v>
      </c>
      <c r="F106" s="21">
        <v>5</v>
      </c>
      <c r="G106" s="21">
        <v>5</v>
      </c>
      <c r="H106" s="21">
        <v>5</v>
      </c>
      <c r="I106" s="21">
        <v>5</v>
      </c>
      <c r="J106" s="21"/>
      <c r="K106" s="21"/>
      <c r="L106" s="21"/>
      <c r="M106" s="21"/>
    </row>
    <row r="107" spans="1:13" ht="15.75" outlineLevel="1">
      <c r="A107" s="17"/>
      <c r="B107" s="34">
        <v>7004</v>
      </c>
      <c r="C107" s="19" t="s">
        <v>91</v>
      </c>
      <c r="D107" s="20">
        <f t="shared" si="18"/>
        <v>562.5</v>
      </c>
      <c r="E107" s="21">
        <f>E8*1.5</f>
        <v>112.5</v>
      </c>
      <c r="F107" s="21">
        <f>F8*1.5</f>
        <v>112.5</v>
      </c>
      <c r="G107" s="21">
        <f>G8*1.5</f>
        <v>112.5</v>
      </c>
      <c r="H107" s="21">
        <f>H8*1.5</f>
        <v>112.5</v>
      </c>
      <c r="I107" s="21">
        <f>I8*1.5</f>
        <v>112.5</v>
      </c>
      <c r="J107" s="21"/>
      <c r="K107" s="21"/>
      <c r="L107" s="21"/>
      <c r="M107" s="21"/>
    </row>
    <row r="108" spans="1:13" ht="15.75" outlineLevel="1">
      <c r="A108" s="17"/>
      <c r="B108" s="34">
        <v>7006</v>
      </c>
      <c r="C108" s="19" t="s">
        <v>92</v>
      </c>
      <c r="D108" s="20">
        <f t="shared" si="18"/>
        <v>175</v>
      </c>
      <c r="E108" s="21">
        <v>35</v>
      </c>
      <c r="F108" s="21">
        <v>35</v>
      </c>
      <c r="G108" s="21">
        <v>35</v>
      </c>
      <c r="H108" s="21">
        <v>35</v>
      </c>
      <c r="I108" s="21">
        <v>35</v>
      </c>
      <c r="J108" s="21"/>
      <c r="K108" s="21"/>
      <c r="L108" s="21"/>
      <c r="M108" s="21"/>
    </row>
    <row r="109" spans="1:13" ht="15.75" outlineLevel="1">
      <c r="A109" s="17"/>
      <c r="B109" s="34">
        <v>7049</v>
      </c>
      <c r="C109" s="19" t="s">
        <v>93</v>
      </c>
      <c r="D109" s="20">
        <f t="shared" si="18"/>
        <v>275</v>
      </c>
      <c r="E109" s="21">
        <v>55</v>
      </c>
      <c r="F109" s="21">
        <v>55</v>
      </c>
      <c r="G109" s="21">
        <v>55</v>
      </c>
      <c r="H109" s="21">
        <v>55</v>
      </c>
      <c r="I109" s="21">
        <v>55</v>
      </c>
      <c r="J109" s="21"/>
      <c r="K109" s="21"/>
      <c r="L109" s="21"/>
      <c r="M109" s="21"/>
    </row>
    <row r="110" spans="1:13" s="10" customFormat="1" ht="15.75">
      <c r="A110" s="36"/>
      <c r="B110" s="37"/>
      <c r="C110" s="27" t="s">
        <v>94</v>
      </c>
      <c r="D110" s="14">
        <f t="shared" si="18"/>
        <v>430.3</v>
      </c>
      <c r="E110" s="15">
        <f>E111</f>
        <v>89.3</v>
      </c>
      <c r="F110" s="15">
        <f>F111</f>
        <v>85.25</v>
      </c>
      <c r="G110" s="15">
        <f>G111</f>
        <v>85.25</v>
      </c>
      <c r="H110" s="15">
        <f>H111</f>
        <v>85.25</v>
      </c>
      <c r="I110" s="15">
        <f>I111</f>
        <v>85.25</v>
      </c>
      <c r="J110" s="15"/>
      <c r="K110" s="15"/>
      <c r="L110" s="15"/>
      <c r="M110" s="15"/>
    </row>
    <row r="111" spans="1:13" ht="15.75">
      <c r="A111" s="28"/>
      <c r="B111" s="34">
        <v>7750</v>
      </c>
      <c r="C111" s="19" t="s">
        <v>95</v>
      </c>
      <c r="D111" s="20">
        <f t="shared" si="18"/>
        <v>430.3</v>
      </c>
      <c r="E111" s="21">
        <f>SUM(E112:E116)</f>
        <v>89.3</v>
      </c>
      <c r="F111" s="21">
        <f>SUM(F112:F116)</f>
        <v>85.25</v>
      </c>
      <c r="G111" s="21">
        <f>SUM(G112:G116)</f>
        <v>85.25</v>
      </c>
      <c r="H111" s="21">
        <f>SUM(H112:H116)</f>
        <v>85.25</v>
      </c>
      <c r="I111" s="21">
        <f>SUM(I112:I116)</f>
        <v>85.25</v>
      </c>
      <c r="J111" s="21"/>
      <c r="K111" s="21"/>
      <c r="L111" s="21"/>
      <c r="M111" s="21"/>
    </row>
    <row r="112" spans="1:13" ht="15.75" outlineLevel="1">
      <c r="A112" s="39"/>
      <c r="B112" s="34">
        <v>7752</v>
      </c>
      <c r="C112" s="19" t="s">
        <v>96</v>
      </c>
      <c r="D112" s="20">
        <f t="shared" si="18"/>
        <v>172.8</v>
      </c>
      <c r="E112" s="21">
        <f>E11*0.15*3</f>
        <v>37.8</v>
      </c>
      <c r="F112" s="21">
        <f>F11*0.15*3</f>
        <v>33.75</v>
      </c>
      <c r="G112" s="21">
        <f>G11*0.15*3</f>
        <v>33.75</v>
      </c>
      <c r="H112" s="21">
        <f>H11*0.15*3</f>
        <v>33.75</v>
      </c>
      <c r="I112" s="21">
        <f>I11*0.15*3</f>
        <v>33.75</v>
      </c>
      <c r="J112" s="21"/>
      <c r="K112" s="21"/>
      <c r="L112" s="21"/>
      <c r="M112" s="21"/>
    </row>
    <row r="113" spans="1:13" ht="15.75" outlineLevel="1">
      <c r="A113" s="17"/>
      <c r="B113" s="34">
        <v>7756</v>
      </c>
      <c r="C113" s="19" t="s">
        <v>97</v>
      </c>
      <c r="D113" s="20">
        <f t="shared" si="18"/>
        <v>7.5</v>
      </c>
      <c r="E113" s="21">
        <v>1.5</v>
      </c>
      <c r="F113" s="21">
        <v>1.5</v>
      </c>
      <c r="G113" s="21">
        <v>1.5</v>
      </c>
      <c r="H113" s="21">
        <v>1.5</v>
      </c>
      <c r="I113" s="21">
        <v>1.5</v>
      </c>
      <c r="J113" s="21"/>
      <c r="K113" s="21"/>
      <c r="L113" s="21"/>
      <c r="M113" s="21"/>
    </row>
    <row r="114" spans="1:13" ht="15.75" outlineLevel="1">
      <c r="A114" s="17"/>
      <c r="B114" s="34">
        <v>7757</v>
      </c>
      <c r="C114" s="19" t="s">
        <v>98</v>
      </c>
      <c r="D114" s="20">
        <f t="shared" si="18"/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21"/>
      <c r="K114" s="21"/>
      <c r="L114" s="21"/>
      <c r="M114" s="21"/>
    </row>
    <row r="115" spans="1:13" ht="15.75" outlineLevel="1">
      <c r="A115" s="17"/>
      <c r="B115" s="34">
        <v>7761</v>
      </c>
      <c r="C115" s="19" t="s">
        <v>99</v>
      </c>
      <c r="D115" s="20">
        <f t="shared" si="18"/>
        <v>250</v>
      </c>
      <c r="E115" s="21">
        <v>50</v>
      </c>
      <c r="F115" s="21">
        <v>50</v>
      </c>
      <c r="G115" s="21">
        <v>50</v>
      </c>
      <c r="H115" s="21">
        <v>50</v>
      </c>
      <c r="I115" s="21">
        <v>50</v>
      </c>
      <c r="J115" s="21"/>
      <c r="K115" s="21"/>
      <c r="L115" s="21"/>
      <c r="M115" s="21"/>
    </row>
    <row r="116" spans="1:13" ht="15.75" outlineLevel="1">
      <c r="A116" s="17"/>
      <c r="B116" s="34">
        <v>7758</v>
      </c>
      <c r="C116" s="19" t="s">
        <v>100</v>
      </c>
      <c r="D116" s="20">
        <f t="shared" si="18"/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/>
      <c r="K116" s="21"/>
      <c r="L116" s="21"/>
      <c r="M116" s="21"/>
    </row>
    <row r="117" spans="1:13" s="42" customFormat="1" ht="31.5">
      <c r="A117" s="11" t="s">
        <v>18</v>
      </c>
      <c r="B117" s="40"/>
      <c r="C117" s="24" t="s">
        <v>101</v>
      </c>
      <c r="D117" s="41">
        <v>40270</v>
      </c>
      <c r="E117" s="15">
        <f aca="true" t="shared" si="19" ref="E117:M117">E118+E144+E183</f>
        <v>5488.6768</v>
      </c>
      <c r="F117" s="15">
        <f t="shared" si="19"/>
        <v>5221.4896</v>
      </c>
      <c r="G117" s="15">
        <f t="shared" si="19"/>
        <v>5164.2352</v>
      </c>
      <c r="H117" s="15">
        <f t="shared" si="19"/>
        <v>5278.744</v>
      </c>
      <c r="I117" s="15">
        <f t="shared" si="19"/>
        <v>5064.04</v>
      </c>
      <c r="J117" s="15">
        <f t="shared" si="19"/>
        <v>5010.08</v>
      </c>
      <c r="K117" s="15">
        <f t="shared" si="19"/>
        <v>4439.936</v>
      </c>
      <c r="L117" s="15">
        <f t="shared" si="19"/>
        <v>3014.5759999999996</v>
      </c>
      <c r="M117" s="15">
        <f t="shared" si="19"/>
        <v>1589.2160000000001</v>
      </c>
    </row>
    <row r="118" spans="1:13" ht="15.75">
      <c r="A118" s="11"/>
      <c r="B118" s="27"/>
      <c r="C118" s="27" t="s">
        <v>31</v>
      </c>
      <c r="D118" s="14">
        <f t="shared" si="18"/>
        <v>21310.525599999997</v>
      </c>
      <c r="E118" s="15">
        <f aca="true" t="shared" si="20" ref="E118:M118">E119+E120+E121+E129+E131+E133+E136+E141</f>
        <v>2948.5078</v>
      </c>
      <c r="F118" s="15">
        <f t="shared" si="20"/>
        <v>2792.2565999999997</v>
      </c>
      <c r="G118" s="15">
        <f t="shared" si="20"/>
        <v>2758.7741999999994</v>
      </c>
      <c r="H118" s="15">
        <f t="shared" si="20"/>
        <v>2825.739</v>
      </c>
      <c r="I118" s="15">
        <f t="shared" si="20"/>
        <v>2700.18</v>
      </c>
      <c r="J118" s="15">
        <f t="shared" si="20"/>
        <v>2700.18</v>
      </c>
      <c r="K118" s="15">
        <f t="shared" si="20"/>
        <v>2365.3559999999998</v>
      </c>
      <c r="L118" s="15">
        <f t="shared" si="20"/>
        <v>1528.2959999999998</v>
      </c>
      <c r="M118" s="15">
        <f t="shared" si="20"/>
        <v>691.236</v>
      </c>
    </row>
    <row r="119" spans="1:13" ht="15.75">
      <c r="A119" s="17"/>
      <c r="B119" s="19">
        <v>6001</v>
      </c>
      <c r="C119" s="19" t="s">
        <v>32</v>
      </c>
      <c r="D119" s="20">
        <f t="shared" si="18"/>
        <v>0</v>
      </c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>
      <c r="A120" s="17"/>
      <c r="B120" s="19">
        <v>6050</v>
      </c>
      <c r="C120" s="19" t="s">
        <v>33</v>
      </c>
      <c r="D120" s="20">
        <f t="shared" si="18"/>
        <v>1701</v>
      </c>
      <c r="E120" s="21">
        <v>189</v>
      </c>
      <c r="F120" s="21">
        <v>189</v>
      </c>
      <c r="G120" s="21">
        <v>189</v>
      </c>
      <c r="H120" s="21">
        <v>189</v>
      </c>
      <c r="I120" s="21">
        <v>189</v>
      </c>
      <c r="J120" s="21">
        <v>189</v>
      </c>
      <c r="K120" s="21">
        <v>189</v>
      </c>
      <c r="L120" s="21">
        <v>189</v>
      </c>
      <c r="M120" s="21">
        <v>189</v>
      </c>
    </row>
    <row r="121" spans="1:13" ht="15.75">
      <c r="A121" s="17"/>
      <c r="B121" s="19">
        <v>6100</v>
      </c>
      <c r="C121" s="19" t="s">
        <v>34</v>
      </c>
      <c r="D121" s="20">
        <f t="shared" si="18"/>
        <v>0</v>
      </c>
      <c r="E121" s="21">
        <f aca="true" t="shared" si="21" ref="E121:M121">SUM(E122:E128)</f>
        <v>0</v>
      </c>
      <c r="F121" s="21">
        <f t="shared" si="21"/>
        <v>0</v>
      </c>
      <c r="G121" s="21">
        <f t="shared" si="21"/>
        <v>0</v>
      </c>
      <c r="H121" s="21">
        <f t="shared" si="21"/>
        <v>0</v>
      </c>
      <c r="I121" s="21">
        <f t="shared" si="21"/>
        <v>0</v>
      </c>
      <c r="J121" s="21">
        <f t="shared" si="21"/>
        <v>0</v>
      </c>
      <c r="K121" s="21">
        <f t="shared" si="21"/>
        <v>0</v>
      </c>
      <c r="L121" s="21">
        <f t="shared" si="21"/>
        <v>0</v>
      </c>
      <c r="M121" s="21">
        <f t="shared" si="21"/>
        <v>0</v>
      </c>
    </row>
    <row r="122" spans="1:13" s="33" customFormat="1" ht="15.75" outlineLevel="1">
      <c r="A122" s="28"/>
      <c r="B122" s="29">
        <v>6101</v>
      </c>
      <c r="C122" s="30" t="s">
        <v>35</v>
      </c>
      <c r="D122" s="31">
        <f t="shared" si="18"/>
        <v>0</v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s="33" customFormat="1" ht="15.75" outlineLevel="1">
      <c r="A123" s="28"/>
      <c r="B123" s="29">
        <v>6102</v>
      </c>
      <c r="C123" s="30" t="s">
        <v>36</v>
      </c>
      <c r="D123" s="31">
        <f t="shared" si="18"/>
        <v>0</v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s="33" customFormat="1" ht="15.75" outlineLevel="1">
      <c r="A124" s="28"/>
      <c r="B124" s="29">
        <v>6106</v>
      </c>
      <c r="C124" s="30" t="s">
        <v>37</v>
      </c>
      <c r="D124" s="31">
        <f t="shared" si="18"/>
        <v>0</v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s="33" customFormat="1" ht="15.75" outlineLevel="1">
      <c r="A125" s="28"/>
      <c r="B125" s="29">
        <v>6113</v>
      </c>
      <c r="C125" s="30" t="s">
        <v>38</v>
      </c>
      <c r="D125" s="31">
        <f t="shared" si="18"/>
        <v>0</v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s="33" customFormat="1" ht="15.75" outlineLevel="1">
      <c r="A126" s="28"/>
      <c r="B126" s="29">
        <v>6112</v>
      </c>
      <c r="C126" s="30" t="s">
        <v>39</v>
      </c>
      <c r="D126" s="31">
        <f t="shared" si="18"/>
        <v>0</v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s="33" customFormat="1" ht="15.75" outlineLevel="1">
      <c r="A127" s="28"/>
      <c r="B127" s="29">
        <v>6115</v>
      </c>
      <c r="C127" s="30" t="s">
        <v>40</v>
      </c>
      <c r="D127" s="31">
        <f t="shared" si="18"/>
        <v>0</v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s="33" customFormat="1" ht="15.75" outlineLevel="1">
      <c r="A128" s="28"/>
      <c r="B128" s="29">
        <v>6117</v>
      </c>
      <c r="C128" s="30" t="s">
        <v>41</v>
      </c>
      <c r="D128" s="31">
        <f t="shared" si="18"/>
        <v>0</v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.75">
      <c r="A129" s="17"/>
      <c r="B129" s="19">
        <v>6150</v>
      </c>
      <c r="C129" s="19" t="s">
        <v>42</v>
      </c>
      <c r="D129" s="20">
        <f t="shared" si="18"/>
        <v>16164.4</v>
      </c>
      <c r="E129" s="21">
        <f aca="true" t="shared" si="22" ref="E129:M129">E130</f>
        <v>2274.7</v>
      </c>
      <c r="F129" s="21">
        <f t="shared" si="22"/>
        <v>2145.8999999999996</v>
      </c>
      <c r="G129" s="21">
        <f t="shared" si="22"/>
        <v>2118.2999999999997</v>
      </c>
      <c r="H129" s="21">
        <f t="shared" si="22"/>
        <v>2173.5</v>
      </c>
      <c r="I129" s="21">
        <f t="shared" si="22"/>
        <v>2069.9999999999995</v>
      </c>
      <c r="J129" s="21">
        <f t="shared" si="22"/>
        <v>2069.9999999999995</v>
      </c>
      <c r="K129" s="21">
        <f t="shared" si="22"/>
        <v>1793.9999999999998</v>
      </c>
      <c r="L129" s="21">
        <f t="shared" si="22"/>
        <v>1104</v>
      </c>
      <c r="M129" s="21">
        <f t="shared" si="22"/>
        <v>414</v>
      </c>
    </row>
    <row r="130" spans="1:13" s="33" customFormat="1" ht="15.75" outlineLevel="1">
      <c r="A130" s="28"/>
      <c r="B130" s="29">
        <v>6152</v>
      </c>
      <c r="C130" s="30" t="s">
        <v>43</v>
      </c>
      <c r="D130" s="31">
        <f t="shared" si="18"/>
        <v>16164.4</v>
      </c>
      <c r="E130" s="32">
        <f aca="true" t="shared" si="23" ref="E130:M130">E17*1.15*10</f>
        <v>2274.7</v>
      </c>
      <c r="F130" s="32">
        <f t="shared" si="23"/>
        <v>2145.8999999999996</v>
      </c>
      <c r="G130" s="32">
        <f t="shared" si="23"/>
        <v>2118.2999999999997</v>
      </c>
      <c r="H130" s="32">
        <f t="shared" si="23"/>
        <v>2173.5</v>
      </c>
      <c r="I130" s="32">
        <f t="shared" si="23"/>
        <v>2069.9999999999995</v>
      </c>
      <c r="J130" s="32">
        <f t="shared" si="23"/>
        <v>2069.9999999999995</v>
      </c>
      <c r="K130" s="32">
        <f t="shared" si="23"/>
        <v>1793.9999999999998</v>
      </c>
      <c r="L130" s="32">
        <f t="shared" si="23"/>
        <v>1104</v>
      </c>
      <c r="M130" s="32">
        <f t="shared" si="23"/>
        <v>414</v>
      </c>
    </row>
    <row r="131" spans="1:13" ht="15.75">
      <c r="A131" s="17"/>
      <c r="B131" s="19">
        <v>6200</v>
      </c>
      <c r="C131" s="19" t="s">
        <v>44</v>
      </c>
      <c r="D131" s="20">
        <f t="shared" si="18"/>
        <v>323.2879999999999</v>
      </c>
      <c r="E131" s="21">
        <f aca="true" t="shared" si="24" ref="E131:M131">E132</f>
        <v>45.494</v>
      </c>
      <c r="F131" s="21">
        <f t="shared" si="24"/>
        <v>42.91799999999999</v>
      </c>
      <c r="G131" s="21">
        <f t="shared" si="24"/>
        <v>42.36599999999999</v>
      </c>
      <c r="H131" s="21">
        <f t="shared" si="24"/>
        <v>43.47</v>
      </c>
      <c r="I131" s="21">
        <f t="shared" si="24"/>
        <v>41.39999999999999</v>
      </c>
      <c r="J131" s="21">
        <f t="shared" si="24"/>
        <v>41.39999999999999</v>
      </c>
      <c r="K131" s="21">
        <f t="shared" si="24"/>
        <v>35.879999999999995</v>
      </c>
      <c r="L131" s="21">
        <f t="shared" si="24"/>
        <v>22.080000000000002</v>
      </c>
      <c r="M131" s="21">
        <f t="shared" si="24"/>
        <v>8.28</v>
      </c>
    </row>
    <row r="132" spans="1:13" s="33" customFormat="1" ht="15.75" outlineLevel="1">
      <c r="A132" s="28"/>
      <c r="B132" s="29">
        <v>6201</v>
      </c>
      <c r="C132" s="30" t="s">
        <v>45</v>
      </c>
      <c r="D132" s="31">
        <f t="shared" si="18"/>
        <v>323.2879999999999</v>
      </c>
      <c r="E132" s="32">
        <f aca="true" t="shared" si="25" ref="E132:M132">E130*2%</f>
        <v>45.494</v>
      </c>
      <c r="F132" s="32">
        <f t="shared" si="25"/>
        <v>42.91799999999999</v>
      </c>
      <c r="G132" s="32">
        <f t="shared" si="25"/>
        <v>42.36599999999999</v>
      </c>
      <c r="H132" s="32">
        <f t="shared" si="25"/>
        <v>43.47</v>
      </c>
      <c r="I132" s="32">
        <f t="shared" si="25"/>
        <v>41.39999999999999</v>
      </c>
      <c r="J132" s="32">
        <f t="shared" si="25"/>
        <v>41.39999999999999</v>
      </c>
      <c r="K132" s="32">
        <f t="shared" si="25"/>
        <v>35.879999999999995</v>
      </c>
      <c r="L132" s="32">
        <f t="shared" si="25"/>
        <v>22.080000000000002</v>
      </c>
      <c r="M132" s="32">
        <f t="shared" si="25"/>
        <v>8.28</v>
      </c>
    </row>
    <row r="133" spans="1:13" ht="15.75">
      <c r="A133" s="17"/>
      <c r="B133" s="34">
        <v>6250</v>
      </c>
      <c r="C133" s="19" t="s">
        <v>46</v>
      </c>
      <c r="D133" s="20">
        <f t="shared" si="18"/>
        <v>2248.9599999999996</v>
      </c>
      <c r="E133" s="21">
        <f aca="true" t="shared" si="26" ref="E133:M133">SUM(E134:E135)</f>
        <v>316.48</v>
      </c>
      <c r="F133" s="21">
        <f t="shared" si="26"/>
        <v>298.56</v>
      </c>
      <c r="G133" s="21">
        <f t="shared" si="26"/>
        <v>294.71999999999997</v>
      </c>
      <c r="H133" s="21">
        <f t="shared" si="26"/>
        <v>302.4</v>
      </c>
      <c r="I133" s="21">
        <f t="shared" si="26"/>
        <v>288</v>
      </c>
      <c r="J133" s="21">
        <f t="shared" si="26"/>
        <v>288</v>
      </c>
      <c r="K133" s="21">
        <f t="shared" si="26"/>
        <v>249.6</v>
      </c>
      <c r="L133" s="21">
        <f t="shared" si="26"/>
        <v>153.6</v>
      </c>
      <c r="M133" s="21">
        <f t="shared" si="26"/>
        <v>57.6</v>
      </c>
    </row>
    <row r="134" spans="1:13" s="33" customFormat="1" ht="15.75" outlineLevel="1">
      <c r="A134" s="28"/>
      <c r="B134" s="29">
        <v>6253</v>
      </c>
      <c r="C134" s="30" t="s">
        <v>47</v>
      </c>
      <c r="D134" s="31">
        <f t="shared" si="18"/>
        <v>2108.4</v>
      </c>
      <c r="E134" s="32">
        <f aca="true" t="shared" si="27" ref="E134:M134">1.5*E17</f>
        <v>296.70000000000005</v>
      </c>
      <c r="F134" s="32">
        <f t="shared" si="27"/>
        <v>279.9</v>
      </c>
      <c r="G134" s="32">
        <f t="shared" si="27"/>
        <v>276.29999999999995</v>
      </c>
      <c r="H134" s="32">
        <f t="shared" si="27"/>
        <v>283.5</v>
      </c>
      <c r="I134" s="32">
        <f t="shared" si="27"/>
        <v>270</v>
      </c>
      <c r="J134" s="32">
        <f t="shared" si="27"/>
        <v>270</v>
      </c>
      <c r="K134" s="32">
        <f t="shared" si="27"/>
        <v>234</v>
      </c>
      <c r="L134" s="32">
        <f t="shared" si="27"/>
        <v>144</v>
      </c>
      <c r="M134" s="32">
        <f t="shared" si="27"/>
        <v>54</v>
      </c>
    </row>
    <row r="135" spans="1:13" s="33" customFormat="1" ht="15.75" outlineLevel="1">
      <c r="A135" s="28"/>
      <c r="B135" s="29">
        <v>6254</v>
      </c>
      <c r="C135" s="30" t="s">
        <v>48</v>
      </c>
      <c r="D135" s="31">
        <f t="shared" si="18"/>
        <v>140.56</v>
      </c>
      <c r="E135" s="32">
        <f aca="true" t="shared" si="28" ref="E135:M135">0.1*E17</f>
        <v>19.78</v>
      </c>
      <c r="F135" s="32">
        <f t="shared" si="28"/>
        <v>18.66</v>
      </c>
      <c r="G135" s="32">
        <f t="shared" si="28"/>
        <v>18.419999999999998</v>
      </c>
      <c r="H135" s="32">
        <f t="shared" si="28"/>
        <v>18.900000000000002</v>
      </c>
      <c r="I135" s="32">
        <f t="shared" si="28"/>
        <v>18</v>
      </c>
      <c r="J135" s="32">
        <f t="shared" si="28"/>
        <v>18</v>
      </c>
      <c r="K135" s="32">
        <f t="shared" si="28"/>
        <v>15.600000000000001</v>
      </c>
      <c r="L135" s="32">
        <f t="shared" si="28"/>
        <v>9.600000000000001</v>
      </c>
      <c r="M135" s="32">
        <f t="shared" si="28"/>
        <v>3.6</v>
      </c>
    </row>
    <row r="136" spans="1:13" ht="15.75">
      <c r="A136" s="17"/>
      <c r="B136" s="34">
        <v>6300</v>
      </c>
      <c r="C136" s="19" t="s">
        <v>49</v>
      </c>
      <c r="D136" s="20">
        <f t="shared" si="18"/>
        <v>872.8775999999999</v>
      </c>
      <c r="E136" s="21">
        <f aca="true" t="shared" si="29" ref="E136:M136">SUM(E137:E140)</f>
        <v>122.8338</v>
      </c>
      <c r="F136" s="21">
        <f t="shared" si="29"/>
        <v>115.87859999999999</v>
      </c>
      <c r="G136" s="21">
        <f t="shared" si="29"/>
        <v>114.38819999999998</v>
      </c>
      <c r="H136" s="21">
        <f t="shared" si="29"/>
        <v>117.369</v>
      </c>
      <c r="I136" s="21">
        <f t="shared" si="29"/>
        <v>111.78</v>
      </c>
      <c r="J136" s="21">
        <f t="shared" si="29"/>
        <v>111.78</v>
      </c>
      <c r="K136" s="21">
        <f t="shared" si="29"/>
        <v>96.876</v>
      </c>
      <c r="L136" s="21">
        <f t="shared" si="29"/>
        <v>59.616</v>
      </c>
      <c r="M136" s="21">
        <f t="shared" si="29"/>
        <v>22.356</v>
      </c>
    </row>
    <row r="137" spans="1:13" s="33" customFormat="1" ht="15.75" outlineLevel="1">
      <c r="A137" s="28"/>
      <c r="B137" s="29">
        <v>6301</v>
      </c>
      <c r="C137" s="30" t="s">
        <v>50</v>
      </c>
      <c r="D137" s="31">
        <f t="shared" si="18"/>
        <v>0</v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s="33" customFormat="1" ht="15.75" outlineLevel="1">
      <c r="A138" s="28"/>
      <c r="B138" s="29">
        <v>6302</v>
      </c>
      <c r="C138" s="30" t="s">
        <v>51</v>
      </c>
      <c r="D138" s="31">
        <f t="shared" si="18"/>
        <v>872.8775999999999</v>
      </c>
      <c r="E138" s="32">
        <f aca="true" t="shared" si="30" ref="E138:M138">1.15*4.5%*E17*12</f>
        <v>122.8338</v>
      </c>
      <c r="F138" s="32">
        <f t="shared" si="30"/>
        <v>115.87859999999999</v>
      </c>
      <c r="G138" s="32">
        <f t="shared" si="30"/>
        <v>114.38819999999998</v>
      </c>
      <c r="H138" s="32">
        <f t="shared" si="30"/>
        <v>117.369</v>
      </c>
      <c r="I138" s="32">
        <f t="shared" si="30"/>
        <v>111.78</v>
      </c>
      <c r="J138" s="32">
        <f t="shared" si="30"/>
        <v>111.78</v>
      </c>
      <c r="K138" s="32">
        <f t="shared" si="30"/>
        <v>96.876</v>
      </c>
      <c r="L138" s="32">
        <f t="shared" si="30"/>
        <v>59.616</v>
      </c>
      <c r="M138" s="32">
        <f t="shared" si="30"/>
        <v>22.356</v>
      </c>
    </row>
    <row r="139" spans="1:13" s="33" customFormat="1" ht="15.75" outlineLevel="1">
      <c r="A139" s="28"/>
      <c r="B139" s="29">
        <v>6303</v>
      </c>
      <c r="C139" s="30" t="s">
        <v>52</v>
      </c>
      <c r="D139" s="31">
        <f t="shared" si="18"/>
        <v>0</v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s="33" customFormat="1" ht="15.75" outlineLevel="1">
      <c r="A140" s="28"/>
      <c r="B140" s="29">
        <v>6304</v>
      </c>
      <c r="C140" s="30" t="s">
        <v>53</v>
      </c>
      <c r="D140" s="31">
        <f t="shared" si="18"/>
        <v>0</v>
      </c>
      <c r="E140" s="35"/>
      <c r="F140" s="35"/>
      <c r="G140" s="35"/>
      <c r="H140" s="35"/>
      <c r="I140" s="35"/>
      <c r="J140" s="32"/>
      <c r="K140" s="32"/>
      <c r="L140" s="32"/>
      <c r="M140" s="32"/>
    </row>
    <row r="141" spans="1:13" ht="15.75">
      <c r="A141" s="17"/>
      <c r="B141" s="34">
        <v>6400</v>
      </c>
      <c r="C141" s="19" t="s">
        <v>54</v>
      </c>
      <c r="D141" s="20">
        <f t="shared" si="18"/>
        <v>0</v>
      </c>
      <c r="E141" s="21">
        <f aca="true" t="shared" si="31" ref="E141:M141">SUM(E142:E143)</f>
        <v>0</v>
      </c>
      <c r="F141" s="21">
        <f t="shared" si="31"/>
        <v>0</v>
      </c>
      <c r="G141" s="21">
        <f t="shared" si="31"/>
        <v>0</v>
      </c>
      <c r="H141" s="21">
        <f t="shared" si="31"/>
        <v>0</v>
      </c>
      <c r="I141" s="21">
        <f t="shared" si="31"/>
        <v>0</v>
      </c>
      <c r="J141" s="21">
        <f t="shared" si="31"/>
        <v>0</v>
      </c>
      <c r="K141" s="21">
        <f t="shared" si="31"/>
        <v>0</v>
      </c>
      <c r="L141" s="21">
        <f t="shared" si="31"/>
        <v>0</v>
      </c>
      <c r="M141" s="21">
        <f t="shared" si="31"/>
        <v>0</v>
      </c>
    </row>
    <row r="142" spans="1:13" ht="15.75" outlineLevel="1">
      <c r="A142" s="17"/>
      <c r="B142" s="43">
        <v>6405</v>
      </c>
      <c r="C142" s="19" t="s">
        <v>102</v>
      </c>
      <c r="D142" s="20">
        <f t="shared" si="18"/>
        <v>0</v>
      </c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33" customFormat="1" ht="15.75" outlineLevel="1">
      <c r="A143" s="28"/>
      <c r="B143" s="34">
        <v>6449</v>
      </c>
      <c r="C143" s="19" t="s">
        <v>55</v>
      </c>
      <c r="D143" s="20">
        <f t="shared" si="18"/>
        <v>0</v>
      </c>
      <c r="E143" s="35"/>
      <c r="F143" s="35"/>
      <c r="G143" s="35"/>
      <c r="H143" s="35"/>
      <c r="I143" s="35"/>
      <c r="J143" s="32"/>
      <c r="K143" s="32"/>
      <c r="L143" s="32"/>
      <c r="M143" s="32"/>
    </row>
    <row r="144" spans="1:13" ht="15.75">
      <c r="A144" s="36"/>
      <c r="B144" s="37"/>
      <c r="C144" s="27" t="s">
        <v>56</v>
      </c>
      <c r="D144" s="14">
        <f t="shared" si="18"/>
        <v>18237.947999999997</v>
      </c>
      <c r="E144" s="15">
        <f aca="true" t="shared" si="32" ref="E144:M144">E145+E150+E154+E160+E164+E167+E176</f>
        <v>2441.159</v>
      </c>
      <c r="F144" s="15">
        <f t="shared" si="32"/>
        <v>2335.263</v>
      </c>
      <c r="G144" s="15">
        <f t="shared" si="32"/>
        <v>2312.571</v>
      </c>
      <c r="H144" s="15">
        <f t="shared" si="32"/>
        <v>2357.955</v>
      </c>
      <c r="I144" s="15">
        <f t="shared" si="32"/>
        <v>2272.86</v>
      </c>
      <c r="J144" s="15">
        <f t="shared" si="32"/>
        <v>2218.9</v>
      </c>
      <c r="K144" s="15">
        <f t="shared" si="32"/>
        <v>1994.38</v>
      </c>
      <c r="L144" s="15">
        <f t="shared" si="32"/>
        <v>1433.08</v>
      </c>
      <c r="M144" s="15">
        <f t="shared" si="32"/>
        <v>871.78</v>
      </c>
    </row>
    <row r="145" spans="1:13" ht="15.75">
      <c r="A145" s="17"/>
      <c r="B145" s="34">
        <v>6500</v>
      </c>
      <c r="C145" s="19" t="s">
        <v>57</v>
      </c>
      <c r="D145" s="20">
        <f t="shared" si="18"/>
        <v>1040.1440000000002</v>
      </c>
      <c r="E145" s="21">
        <f aca="true" t="shared" si="33" ref="E145:M145">SUM(E146:E149)</f>
        <v>146.372</v>
      </c>
      <c r="F145" s="21">
        <f t="shared" si="33"/>
        <v>138.084</v>
      </c>
      <c r="G145" s="21">
        <f t="shared" si="33"/>
        <v>136.308</v>
      </c>
      <c r="H145" s="21">
        <f t="shared" si="33"/>
        <v>139.86</v>
      </c>
      <c r="I145" s="21">
        <f t="shared" si="33"/>
        <v>133.2</v>
      </c>
      <c r="J145" s="21">
        <f t="shared" si="33"/>
        <v>133.2</v>
      </c>
      <c r="K145" s="21">
        <f t="shared" si="33"/>
        <v>115.44</v>
      </c>
      <c r="L145" s="21">
        <f t="shared" si="33"/>
        <v>71.03999999999999</v>
      </c>
      <c r="M145" s="21">
        <f t="shared" si="33"/>
        <v>26.64</v>
      </c>
    </row>
    <row r="146" spans="1:13" s="33" customFormat="1" ht="15.75" outlineLevel="1">
      <c r="A146" s="28"/>
      <c r="B146" s="29">
        <v>6501</v>
      </c>
      <c r="C146" s="30" t="s">
        <v>58</v>
      </c>
      <c r="D146" s="31">
        <f t="shared" si="18"/>
        <v>702.8</v>
      </c>
      <c r="E146" s="32">
        <f aca="true" t="shared" si="34" ref="E146:M146">25*E17*10*0.002</f>
        <v>98.9</v>
      </c>
      <c r="F146" s="32">
        <f t="shared" si="34"/>
        <v>93.3</v>
      </c>
      <c r="G146" s="32">
        <f t="shared" si="34"/>
        <v>92.10000000000001</v>
      </c>
      <c r="H146" s="32">
        <f t="shared" si="34"/>
        <v>94.5</v>
      </c>
      <c r="I146" s="32">
        <f t="shared" si="34"/>
        <v>90</v>
      </c>
      <c r="J146" s="32">
        <f t="shared" si="34"/>
        <v>90</v>
      </c>
      <c r="K146" s="32">
        <f t="shared" si="34"/>
        <v>78</v>
      </c>
      <c r="L146" s="32">
        <f t="shared" si="34"/>
        <v>48</v>
      </c>
      <c r="M146" s="32">
        <f t="shared" si="34"/>
        <v>18</v>
      </c>
    </row>
    <row r="147" spans="1:13" s="33" customFormat="1" ht="15.75" outlineLevel="1">
      <c r="A147" s="28"/>
      <c r="B147" s="29">
        <v>6502</v>
      </c>
      <c r="C147" s="30" t="s">
        <v>59</v>
      </c>
      <c r="D147" s="31">
        <f t="shared" si="18"/>
        <v>337.344</v>
      </c>
      <c r="E147" s="32">
        <f aca="true" t="shared" si="35" ref="E147:M147">4*E17*10*0.006</f>
        <v>47.472</v>
      </c>
      <c r="F147" s="32">
        <f t="shared" si="35"/>
        <v>44.784</v>
      </c>
      <c r="G147" s="32">
        <f t="shared" si="35"/>
        <v>44.208</v>
      </c>
      <c r="H147" s="32">
        <f t="shared" si="35"/>
        <v>45.36</v>
      </c>
      <c r="I147" s="32">
        <f t="shared" si="35"/>
        <v>43.2</v>
      </c>
      <c r="J147" s="32">
        <f t="shared" si="35"/>
        <v>43.2</v>
      </c>
      <c r="K147" s="32">
        <f t="shared" si="35"/>
        <v>37.44</v>
      </c>
      <c r="L147" s="32">
        <f t="shared" si="35"/>
        <v>23.04</v>
      </c>
      <c r="M147" s="32">
        <f t="shared" si="35"/>
        <v>8.64</v>
      </c>
    </row>
    <row r="148" spans="1:13" s="33" customFormat="1" ht="15.75" outlineLevel="1">
      <c r="A148" s="28"/>
      <c r="B148" s="29">
        <v>6503</v>
      </c>
      <c r="C148" s="30" t="s">
        <v>60</v>
      </c>
      <c r="D148" s="31">
        <f t="shared" si="18"/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/>
      <c r="K148" s="32"/>
      <c r="L148" s="32"/>
      <c r="M148" s="32"/>
    </row>
    <row r="149" spans="1:13" s="33" customFormat="1" ht="15.75" outlineLevel="1">
      <c r="A149" s="28"/>
      <c r="B149" s="29">
        <v>6504</v>
      </c>
      <c r="C149" s="30" t="s">
        <v>61</v>
      </c>
      <c r="D149" s="31">
        <f t="shared" si="18"/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/>
      <c r="K149" s="32"/>
      <c r="L149" s="32"/>
      <c r="M149" s="32"/>
    </row>
    <row r="150" spans="1:13" ht="15.75">
      <c r="A150" s="17"/>
      <c r="B150" s="34">
        <v>6550</v>
      </c>
      <c r="C150" s="19" t="s">
        <v>62</v>
      </c>
      <c r="D150" s="20">
        <f t="shared" si="18"/>
        <v>93.76</v>
      </c>
      <c r="E150" s="21">
        <f>SUM(E151:E153)</f>
        <v>19.78</v>
      </c>
      <c r="F150" s="21">
        <f>SUM(F151:F153)</f>
        <v>18.66</v>
      </c>
      <c r="G150" s="21">
        <f>SUM(G151:G153)</f>
        <v>18.42</v>
      </c>
      <c r="H150" s="21">
        <f>SUM(H151:H153)</f>
        <v>18.900000000000002</v>
      </c>
      <c r="I150" s="21">
        <f>SUM(I151:I153)</f>
        <v>18</v>
      </c>
      <c r="J150" s="21"/>
      <c r="K150" s="21"/>
      <c r="L150" s="21"/>
      <c r="M150" s="21"/>
    </row>
    <row r="151" spans="1:13" s="33" customFormat="1" ht="15.75" outlineLevel="1">
      <c r="A151" s="28"/>
      <c r="B151" s="29">
        <v>6551</v>
      </c>
      <c r="C151" s="30" t="s">
        <v>63</v>
      </c>
      <c r="D151" s="31">
        <f t="shared" si="18"/>
        <v>140.56</v>
      </c>
      <c r="E151" s="35">
        <f aca="true" t="shared" si="36" ref="E151:M151">E17*10*0.01</f>
        <v>19.78</v>
      </c>
      <c r="F151" s="35">
        <f t="shared" si="36"/>
        <v>18.66</v>
      </c>
      <c r="G151" s="35">
        <f t="shared" si="36"/>
        <v>18.42</v>
      </c>
      <c r="H151" s="35">
        <f t="shared" si="36"/>
        <v>18.900000000000002</v>
      </c>
      <c r="I151" s="35">
        <f t="shared" si="36"/>
        <v>18</v>
      </c>
      <c r="J151" s="35">
        <f t="shared" si="36"/>
        <v>18</v>
      </c>
      <c r="K151" s="35">
        <f t="shared" si="36"/>
        <v>15.6</v>
      </c>
      <c r="L151" s="35">
        <f t="shared" si="36"/>
        <v>9.6</v>
      </c>
      <c r="M151" s="35">
        <f t="shared" si="36"/>
        <v>3.6</v>
      </c>
    </row>
    <row r="152" spans="1:13" s="33" customFormat="1" ht="15.75" outlineLevel="1">
      <c r="A152" s="28"/>
      <c r="B152" s="29">
        <v>6552</v>
      </c>
      <c r="C152" s="30" t="s">
        <v>64</v>
      </c>
      <c r="D152" s="31">
        <f t="shared" si="18"/>
        <v>0</v>
      </c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s="33" customFormat="1" ht="15.75" outlineLevel="1">
      <c r="A153" s="28"/>
      <c r="B153" s="29">
        <v>6599</v>
      </c>
      <c r="C153" s="30" t="s">
        <v>65</v>
      </c>
      <c r="D153" s="31">
        <f t="shared" si="18"/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/>
      <c r="K153" s="32"/>
      <c r="L153" s="32"/>
      <c r="M153" s="32"/>
    </row>
    <row r="154" spans="1:13" ht="15.75">
      <c r="A154" s="17"/>
      <c r="B154" s="34">
        <v>6600</v>
      </c>
      <c r="C154" s="19" t="s">
        <v>66</v>
      </c>
      <c r="D154" s="20">
        <f t="shared" si="18"/>
        <v>166.44399999999996</v>
      </c>
      <c r="E154" s="21">
        <f aca="true" t="shared" si="37" ref="E154:M154">SUM(E155:E159)</f>
        <v>23.707</v>
      </c>
      <c r="F154" s="21">
        <f t="shared" si="37"/>
        <v>22.418999999999997</v>
      </c>
      <c r="G154" s="21">
        <f t="shared" si="37"/>
        <v>22.142999999999997</v>
      </c>
      <c r="H154" s="21">
        <f t="shared" si="37"/>
        <v>22.695</v>
      </c>
      <c r="I154" s="21">
        <f t="shared" si="37"/>
        <v>21.659999999999997</v>
      </c>
      <c r="J154" s="21">
        <f t="shared" si="37"/>
        <v>20.699999999999996</v>
      </c>
      <c r="K154" s="21">
        <f t="shared" si="37"/>
        <v>17.939999999999998</v>
      </c>
      <c r="L154" s="21">
        <f t="shared" si="37"/>
        <v>11.040000000000001</v>
      </c>
      <c r="M154" s="21">
        <f t="shared" si="37"/>
        <v>4.14</v>
      </c>
    </row>
    <row r="155" spans="1:13" s="33" customFormat="1" ht="15.75" outlineLevel="1">
      <c r="A155" s="28"/>
      <c r="B155" s="29">
        <v>6601</v>
      </c>
      <c r="C155" s="30" t="s">
        <v>67</v>
      </c>
      <c r="D155" s="31">
        <f t="shared" si="18"/>
        <v>4.8</v>
      </c>
      <c r="E155" s="32">
        <v>0.96</v>
      </c>
      <c r="F155" s="32">
        <v>0.96</v>
      </c>
      <c r="G155" s="32">
        <v>0.96</v>
      </c>
      <c r="H155" s="32">
        <v>0.96</v>
      </c>
      <c r="I155" s="32">
        <v>0.96</v>
      </c>
      <c r="J155" s="32"/>
      <c r="K155" s="32"/>
      <c r="L155" s="32"/>
      <c r="M155" s="32"/>
    </row>
    <row r="156" spans="1:13" s="33" customFormat="1" ht="15.75" outlineLevel="1">
      <c r="A156" s="28"/>
      <c r="B156" s="29">
        <v>6603</v>
      </c>
      <c r="C156" s="30" t="s">
        <v>68</v>
      </c>
      <c r="D156" s="31">
        <f t="shared" si="18"/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/>
      <c r="K156" s="32"/>
      <c r="L156" s="32"/>
      <c r="M156" s="32"/>
    </row>
    <row r="157" spans="1:13" s="33" customFormat="1" ht="15.75" outlineLevel="1">
      <c r="A157" s="28"/>
      <c r="B157" s="29">
        <v>6612</v>
      </c>
      <c r="C157" s="30" t="s">
        <v>69</v>
      </c>
      <c r="D157" s="31">
        <f t="shared" si="18"/>
        <v>161.64399999999995</v>
      </c>
      <c r="E157" s="32">
        <f aca="true" t="shared" si="38" ref="E157:M157">E130*1%</f>
        <v>22.747</v>
      </c>
      <c r="F157" s="32">
        <f t="shared" si="38"/>
        <v>21.458999999999996</v>
      </c>
      <c r="G157" s="32">
        <f t="shared" si="38"/>
        <v>21.182999999999996</v>
      </c>
      <c r="H157" s="32">
        <f t="shared" si="38"/>
        <v>21.735</v>
      </c>
      <c r="I157" s="32">
        <f t="shared" si="38"/>
        <v>20.699999999999996</v>
      </c>
      <c r="J157" s="32">
        <f t="shared" si="38"/>
        <v>20.699999999999996</v>
      </c>
      <c r="K157" s="32">
        <f t="shared" si="38"/>
        <v>17.939999999999998</v>
      </c>
      <c r="L157" s="32">
        <f t="shared" si="38"/>
        <v>11.040000000000001</v>
      </c>
      <c r="M157" s="32">
        <f t="shared" si="38"/>
        <v>4.14</v>
      </c>
    </row>
    <row r="158" spans="1:13" s="33" customFormat="1" ht="15.75" outlineLevel="1">
      <c r="A158" s="28"/>
      <c r="B158" s="29">
        <v>6615</v>
      </c>
      <c r="C158" s="30" t="s">
        <v>70</v>
      </c>
      <c r="D158" s="31">
        <f t="shared" si="18"/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/>
      <c r="K158" s="32"/>
      <c r="L158" s="32"/>
      <c r="M158" s="32"/>
    </row>
    <row r="159" spans="1:13" s="33" customFormat="1" ht="15.75" outlineLevel="1">
      <c r="A159" s="28"/>
      <c r="B159" s="29">
        <v>6117</v>
      </c>
      <c r="C159" s="30" t="s">
        <v>71</v>
      </c>
      <c r="D159" s="31">
        <f t="shared" si="18"/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/>
      <c r="K159" s="32"/>
      <c r="L159" s="32"/>
      <c r="M159" s="32"/>
    </row>
    <row r="160" spans="1:13" ht="15.75">
      <c r="A160" s="17"/>
      <c r="B160" s="34">
        <v>6700</v>
      </c>
      <c r="C160" s="19" t="s">
        <v>72</v>
      </c>
      <c r="D160" s="20">
        <f t="shared" si="18"/>
        <v>0</v>
      </c>
      <c r="E160" s="21">
        <f>SUM(E161:E163)</f>
        <v>0</v>
      </c>
      <c r="F160" s="21">
        <f>SUM(F161:F163)</f>
        <v>0</v>
      </c>
      <c r="G160" s="21">
        <f>SUM(G161:G163)</f>
        <v>0</v>
      </c>
      <c r="H160" s="21">
        <f>SUM(H161:H163)</f>
        <v>0</v>
      </c>
      <c r="I160" s="21">
        <f>SUM(I161:I163)</f>
        <v>0</v>
      </c>
      <c r="J160" s="21"/>
      <c r="K160" s="21"/>
      <c r="L160" s="21"/>
      <c r="M160" s="21"/>
    </row>
    <row r="161" spans="1:13" s="33" customFormat="1" ht="15.75" outlineLevel="1">
      <c r="A161" s="28"/>
      <c r="B161" s="29">
        <v>6701</v>
      </c>
      <c r="C161" s="30" t="s">
        <v>73</v>
      </c>
      <c r="D161" s="31">
        <f t="shared" si="18"/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/>
      <c r="K161" s="32"/>
      <c r="L161" s="32"/>
      <c r="M161" s="32"/>
    </row>
    <row r="162" spans="1:13" s="33" customFormat="1" ht="15.75" outlineLevel="1">
      <c r="A162" s="28"/>
      <c r="B162" s="29">
        <v>6702</v>
      </c>
      <c r="C162" s="30" t="s">
        <v>74</v>
      </c>
      <c r="D162" s="31">
        <f t="shared" si="18"/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/>
      <c r="K162" s="32"/>
      <c r="L162" s="32"/>
      <c r="M162" s="32"/>
    </row>
    <row r="163" spans="1:13" s="33" customFormat="1" ht="15.75" outlineLevel="1">
      <c r="A163" s="28"/>
      <c r="B163" s="29">
        <v>6703</v>
      </c>
      <c r="C163" s="30" t="s">
        <v>75</v>
      </c>
      <c r="D163" s="31">
        <f t="shared" si="18"/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/>
      <c r="K163" s="32"/>
      <c r="L163" s="32"/>
      <c r="M163" s="32"/>
    </row>
    <row r="164" spans="1:13" ht="15.75">
      <c r="A164" s="17"/>
      <c r="B164" s="34">
        <v>6750</v>
      </c>
      <c r="C164" s="19" t="s">
        <v>76</v>
      </c>
      <c r="D164" s="20">
        <f t="shared" si="18"/>
        <v>2108.4</v>
      </c>
      <c r="E164" s="21">
        <f aca="true" t="shared" si="39" ref="E164:M164">SUM(E165:E166)</f>
        <v>296.70000000000005</v>
      </c>
      <c r="F164" s="21">
        <f t="shared" si="39"/>
        <v>279.9</v>
      </c>
      <c r="G164" s="21">
        <f t="shared" si="39"/>
        <v>276.29999999999995</v>
      </c>
      <c r="H164" s="21">
        <f t="shared" si="39"/>
        <v>283.5</v>
      </c>
      <c r="I164" s="21">
        <f t="shared" si="39"/>
        <v>270</v>
      </c>
      <c r="J164" s="21">
        <f t="shared" si="39"/>
        <v>270</v>
      </c>
      <c r="K164" s="21">
        <f t="shared" si="39"/>
        <v>234</v>
      </c>
      <c r="L164" s="21">
        <f t="shared" si="39"/>
        <v>144</v>
      </c>
      <c r="M164" s="21">
        <f t="shared" si="39"/>
        <v>54</v>
      </c>
    </row>
    <row r="165" spans="1:13" s="33" customFormat="1" ht="15.75" outlineLevel="1">
      <c r="A165" s="28"/>
      <c r="B165" s="29">
        <v>6751</v>
      </c>
      <c r="C165" s="30" t="s">
        <v>77</v>
      </c>
      <c r="D165" s="31">
        <f t="shared" si="18"/>
        <v>2108.4</v>
      </c>
      <c r="E165" s="32">
        <f aca="true" t="shared" si="40" ref="E165:M165">E17*1.5</f>
        <v>296.70000000000005</v>
      </c>
      <c r="F165" s="32">
        <f t="shared" si="40"/>
        <v>279.9</v>
      </c>
      <c r="G165" s="32">
        <f t="shared" si="40"/>
        <v>276.29999999999995</v>
      </c>
      <c r="H165" s="32">
        <f t="shared" si="40"/>
        <v>283.5</v>
      </c>
      <c r="I165" s="32">
        <f t="shared" si="40"/>
        <v>270</v>
      </c>
      <c r="J165" s="32">
        <f t="shared" si="40"/>
        <v>270</v>
      </c>
      <c r="K165" s="32">
        <f t="shared" si="40"/>
        <v>234</v>
      </c>
      <c r="L165" s="32">
        <f t="shared" si="40"/>
        <v>144</v>
      </c>
      <c r="M165" s="32">
        <f t="shared" si="40"/>
        <v>54</v>
      </c>
    </row>
    <row r="166" spans="1:13" s="33" customFormat="1" ht="15.75" outlineLevel="1">
      <c r="A166" s="28"/>
      <c r="B166" s="29">
        <v>6757</v>
      </c>
      <c r="C166" s="30" t="s">
        <v>78</v>
      </c>
      <c r="D166" s="31">
        <f t="shared" si="18"/>
        <v>0</v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.75">
      <c r="A167" s="17"/>
      <c r="B167" s="34">
        <v>6900</v>
      </c>
      <c r="C167" s="19" t="s">
        <v>79</v>
      </c>
      <c r="D167" s="20">
        <f t="shared" si="18"/>
        <v>4270</v>
      </c>
      <c r="E167" s="21">
        <f aca="true" t="shared" si="41" ref="E167:M167">SUM(E168:E175)</f>
        <v>490</v>
      </c>
      <c r="F167" s="21">
        <f t="shared" si="41"/>
        <v>490</v>
      </c>
      <c r="G167" s="21">
        <f t="shared" si="41"/>
        <v>490</v>
      </c>
      <c r="H167" s="21">
        <f t="shared" si="41"/>
        <v>490</v>
      </c>
      <c r="I167" s="21">
        <f t="shared" si="41"/>
        <v>490</v>
      </c>
      <c r="J167" s="21">
        <f t="shared" si="41"/>
        <v>455</v>
      </c>
      <c r="K167" s="21">
        <f t="shared" si="41"/>
        <v>455</v>
      </c>
      <c r="L167" s="21">
        <f t="shared" si="41"/>
        <v>455</v>
      </c>
      <c r="M167" s="21">
        <f t="shared" si="41"/>
        <v>455</v>
      </c>
    </row>
    <row r="168" spans="1:13" s="33" customFormat="1" ht="15.75" outlineLevel="1">
      <c r="A168" s="28"/>
      <c r="B168" s="29">
        <v>6901</v>
      </c>
      <c r="C168" s="30" t="s">
        <v>80</v>
      </c>
      <c r="D168" s="31">
        <f t="shared" si="18"/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2"/>
      <c r="K168" s="32"/>
      <c r="L168" s="32"/>
      <c r="M168" s="32"/>
    </row>
    <row r="169" spans="1:13" s="33" customFormat="1" ht="15.75" outlineLevel="1">
      <c r="A169" s="28"/>
      <c r="B169" s="29">
        <v>6905</v>
      </c>
      <c r="C169" s="30" t="s">
        <v>81</v>
      </c>
      <c r="D169" s="31">
        <f t="shared" si="18"/>
        <v>175</v>
      </c>
      <c r="E169" s="35">
        <v>35</v>
      </c>
      <c r="F169" s="35">
        <v>35</v>
      </c>
      <c r="G169" s="35">
        <v>35</v>
      </c>
      <c r="H169" s="35">
        <v>35</v>
      </c>
      <c r="I169" s="35">
        <v>35</v>
      </c>
      <c r="J169" s="32"/>
      <c r="K169" s="32"/>
      <c r="L169" s="32"/>
      <c r="M169" s="32"/>
    </row>
    <row r="170" spans="1:13" s="33" customFormat="1" ht="15.75" outlineLevel="1">
      <c r="A170" s="28"/>
      <c r="B170" s="29">
        <v>6907</v>
      </c>
      <c r="C170" s="30" t="s">
        <v>82</v>
      </c>
      <c r="D170" s="31">
        <f aca="true" t="shared" si="42" ref="D170:D306">SUM(E170:M170)</f>
        <v>2700</v>
      </c>
      <c r="E170" s="32">
        <v>300</v>
      </c>
      <c r="F170" s="32">
        <v>300</v>
      </c>
      <c r="G170" s="32">
        <v>300</v>
      </c>
      <c r="H170" s="32">
        <v>300</v>
      </c>
      <c r="I170" s="32">
        <v>300</v>
      </c>
      <c r="J170" s="32">
        <v>300</v>
      </c>
      <c r="K170" s="32">
        <v>300</v>
      </c>
      <c r="L170" s="32">
        <v>300</v>
      </c>
      <c r="M170" s="32">
        <v>300</v>
      </c>
    </row>
    <row r="171" spans="1:13" s="33" customFormat="1" ht="15.75" outlineLevel="1">
      <c r="A171" s="28"/>
      <c r="B171" s="29">
        <v>6912</v>
      </c>
      <c r="C171" s="30" t="s">
        <v>83</v>
      </c>
      <c r="D171" s="31">
        <f t="shared" si="42"/>
        <v>270</v>
      </c>
      <c r="E171" s="32">
        <v>30</v>
      </c>
      <c r="F171" s="32">
        <v>30</v>
      </c>
      <c r="G171" s="32">
        <v>30</v>
      </c>
      <c r="H171" s="32">
        <v>30</v>
      </c>
      <c r="I171" s="32">
        <v>30</v>
      </c>
      <c r="J171" s="32">
        <v>30</v>
      </c>
      <c r="K171" s="32">
        <v>30</v>
      </c>
      <c r="L171" s="32">
        <v>30</v>
      </c>
      <c r="M171" s="32">
        <v>30</v>
      </c>
    </row>
    <row r="172" spans="1:13" s="33" customFormat="1" ht="15.75" outlineLevel="1">
      <c r="A172" s="28"/>
      <c r="B172" s="29">
        <v>6916</v>
      </c>
      <c r="C172" s="30" t="s">
        <v>84</v>
      </c>
      <c r="D172" s="31">
        <f t="shared" si="42"/>
        <v>135</v>
      </c>
      <c r="E172" s="32">
        <v>15</v>
      </c>
      <c r="F172" s="32">
        <v>15</v>
      </c>
      <c r="G172" s="32">
        <v>15</v>
      </c>
      <c r="H172" s="32">
        <v>15</v>
      </c>
      <c r="I172" s="32">
        <v>15</v>
      </c>
      <c r="J172" s="32">
        <v>15</v>
      </c>
      <c r="K172" s="32">
        <v>15</v>
      </c>
      <c r="L172" s="32">
        <v>15</v>
      </c>
      <c r="M172" s="32">
        <v>15</v>
      </c>
    </row>
    <row r="173" spans="1:13" s="33" customFormat="1" ht="15.75" outlineLevel="1">
      <c r="A173" s="28"/>
      <c r="B173" s="29">
        <v>6917</v>
      </c>
      <c r="C173" s="30" t="s">
        <v>103</v>
      </c>
      <c r="D173" s="31">
        <f t="shared" si="42"/>
        <v>270</v>
      </c>
      <c r="E173" s="32">
        <v>30</v>
      </c>
      <c r="F173" s="32">
        <v>30</v>
      </c>
      <c r="G173" s="32">
        <v>30</v>
      </c>
      <c r="H173" s="32">
        <v>30</v>
      </c>
      <c r="I173" s="32">
        <v>30</v>
      </c>
      <c r="J173" s="32">
        <v>30</v>
      </c>
      <c r="K173" s="32">
        <v>30</v>
      </c>
      <c r="L173" s="32">
        <v>30</v>
      </c>
      <c r="M173" s="32">
        <v>30</v>
      </c>
    </row>
    <row r="174" spans="1:13" s="33" customFormat="1" ht="15.75" outlineLevel="1">
      <c r="A174" s="28"/>
      <c r="B174" s="29">
        <v>6921</v>
      </c>
      <c r="C174" s="30" t="s">
        <v>86</v>
      </c>
      <c r="D174" s="31">
        <f t="shared" si="42"/>
        <v>270</v>
      </c>
      <c r="E174" s="32">
        <v>30</v>
      </c>
      <c r="F174" s="32">
        <v>30</v>
      </c>
      <c r="G174" s="32">
        <v>30</v>
      </c>
      <c r="H174" s="32">
        <v>30</v>
      </c>
      <c r="I174" s="32">
        <v>30</v>
      </c>
      <c r="J174" s="32">
        <v>30</v>
      </c>
      <c r="K174" s="32">
        <v>30</v>
      </c>
      <c r="L174" s="32">
        <v>30</v>
      </c>
      <c r="M174" s="32">
        <v>30</v>
      </c>
    </row>
    <row r="175" spans="1:13" s="33" customFormat="1" ht="15.75" outlineLevel="1">
      <c r="A175" s="28"/>
      <c r="B175" s="29">
        <v>6949</v>
      </c>
      <c r="C175" s="30" t="s">
        <v>87</v>
      </c>
      <c r="D175" s="31">
        <f t="shared" si="42"/>
        <v>450</v>
      </c>
      <c r="E175" s="32">
        <v>50</v>
      </c>
      <c r="F175" s="32">
        <v>50</v>
      </c>
      <c r="G175" s="32">
        <v>50</v>
      </c>
      <c r="H175" s="32">
        <v>50</v>
      </c>
      <c r="I175" s="32">
        <v>50</v>
      </c>
      <c r="J175" s="32">
        <v>50</v>
      </c>
      <c r="K175" s="32">
        <v>50</v>
      </c>
      <c r="L175" s="32">
        <v>50</v>
      </c>
      <c r="M175" s="32">
        <v>50</v>
      </c>
    </row>
    <row r="176" spans="1:13" ht="15.75">
      <c r="A176" s="17"/>
      <c r="B176" s="34">
        <v>7000</v>
      </c>
      <c r="C176" s="19" t="s">
        <v>88</v>
      </c>
      <c r="D176" s="20">
        <f t="shared" si="42"/>
        <v>10559.2</v>
      </c>
      <c r="E176" s="21">
        <f aca="true" t="shared" si="43" ref="E176:M176">SUM(E177:E182)</f>
        <v>1464.6</v>
      </c>
      <c r="F176" s="21">
        <f t="shared" si="43"/>
        <v>1386.2</v>
      </c>
      <c r="G176" s="21">
        <f t="shared" si="43"/>
        <v>1369.4</v>
      </c>
      <c r="H176" s="21">
        <f t="shared" si="43"/>
        <v>1403</v>
      </c>
      <c r="I176" s="21">
        <f t="shared" si="43"/>
        <v>1340</v>
      </c>
      <c r="J176" s="21">
        <f t="shared" si="43"/>
        <v>1340</v>
      </c>
      <c r="K176" s="21">
        <f t="shared" si="43"/>
        <v>1172</v>
      </c>
      <c r="L176" s="21">
        <f t="shared" si="43"/>
        <v>752</v>
      </c>
      <c r="M176" s="21">
        <f t="shared" si="43"/>
        <v>332</v>
      </c>
    </row>
    <row r="177" spans="1:13" s="33" customFormat="1" ht="15.75" outlineLevel="1">
      <c r="A177" s="28"/>
      <c r="B177" s="29">
        <v>7001</v>
      </c>
      <c r="C177" s="30" t="s">
        <v>89</v>
      </c>
      <c r="D177" s="31">
        <f t="shared" si="42"/>
        <v>1405.6</v>
      </c>
      <c r="E177" s="32">
        <f aca="true" t="shared" si="44" ref="E177:M177">E17*1</f>
        <v>197.8</v>
      </c>
      <c r="F177" s="32">
        <f t="shared" si="44"/>
        <v>186.6</v>
      </c>
      <c r="G177" s="32">
        <f t="shared" si="44"/>
        <v>184.2</v>
      </c>
      <c r="H177" s="32">
        <f t="shared" si="44"/>
        <v>189</v>
      </c>
      <c r="I177" s="32">
        <f t="shared" si="44"/>
        <v>180</v>
      </c>
      <c r="J177" s="32">
        <f t="shared" si="44"/>
        <v>180</v>
      </c>
      <c r="K177" s="32">
        <f t="shared" si="44"/>
        <v>156</v>
      </c>
      <c r="L177" s="32">
        <f t="shared" si="44"/>
        <v>96</v>
      </c>
      <c r="M177" s="32">
        <f t="shared" si="44"/>
        <v>36</v>
      </c>
    </row>
    <row r="178" spans="1:13" s="33" customFormat="1" ht="15.75" outlineLevel="1">
      <c r="A178" s="28"/>
      <c r="B178" s="29">
        <v>7002</v>
      </c>
      <c r="C178" s="30" t="s">
        <v>81</v>
      </c>
      <c r="D178" s="31">
        <f t="shared" si="42"/>
        <v>450</v>
      </c>
      <c r="E178" s="32">
        <v>50</v>
      </c>
      <c r="F178" s="32">
        <v>50</v>
      </c>
      <c r="G178" s="32">
        <v>50</v>
      </c>
      <c r="H178" s="32">
        <v>50</v>
      </c>
      <c r="I178" s="32">
        <v>50</v>
      </c>
      <c r="J178" s="32">
        <v>50</v>
      </c>
      <c r="K178" s="32">
        <v>50</v>
      </c>
      <c r="L178" s="32">
        <v>50</v>
      </c>
      <c r="M178" s="32">
        <v>50</v>
      </c>
    </row>
    <row r="179" spans="1:13" s="33" customFormat="1" ht="15.75" outlineLevel="1">
      <c r="A179" s="28"/>
      <c r="B179" s="29">
        <v>7003</v>
      </c>
      <c r="C179" s="30" t="s">
        <v>90</v>
      </c>
      <c r="D179" s="31">
        <f t="shared" si="42"/>
        <v>270</v>
      </c>
      <c r="E179" s="32">
        <v>30</v>
      </c>
      <c r="F179" s="32">
        <v>30</v>
      </c>
      <c r="G179" s="32">
        <v>30</v>
      </c>
      <c r="H179" s="32">
        <v>30</v>
      </c>
      <c r="I179" s="32">
        <v>30</v>
      </c>
      <c r="J179" s="32">
        <v>30</v>
      </c>
      <c r="K179" s="32">
        <v>30</v>
      </c>
      <c r="L179" s="32">
        <v>30</v>
      </c>
      <c r="M179" s="32">
        <v>30</v>
      </c>
    </row>
    <row r="180" spans="1:13" s="33" customFormat="1" ht="15.75" outlineLevel="1">
      <c r="A180" s="28"/>
      <c r="B180" s="29">
        <v>7004</v>
      </c>
      <c r="C180" s="30" t="s">
        <v>91</v>
      </c>
      <c r="D180" s="31">
        <f t="shared" si="42"/>
        <v>0</v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s="33" customFormat="1" ht="15.75" outlineLevel="1">
      <c r="A181" s="28"/>
      <c r="B181" s="29">
        <v>7006</v>
      </c>
      <c r="C181" s="30" t="s">
        <v>92</v>
      </c>
      <c r="D181" s="31">
        <f t="shared" si="42"/>
        <v>1405.6</v>
      </c>
      <c r="E181" s="32">
        <f aca="true" t="shared" si="45" ref="E181:M181">E17*1</f>
        <v>197.8</v>
      </c>
      <c r="F181" s="32">
        <f t="shared" si="45"/>
        <v>186.6</v>
      </c>
      <c r="G181" s="32">
        <f t="shared" si="45"/>
        <v>184.2</v>
      </c>
      <c r="H181" s="32">
        <f t="shared" si="45"/>
        <v>189</v>
      </c>
      <c r="I181" s="32">
        <f t="shared" si="45"/>
        <v>180</v>
      </c>
      <c r="J181" s="32">
        <f t="shared" si="45"/>
        <v>180</v>
      </c>
      <c r="K181" s="32">
        <f t="shared" si="45"/>
        <v>156</v>
      </c>
      <c r="L181" s="32">
        <f t="shared" si="45"/>
        <v>96</v>
      </c>
      <c r="M181" s="32">
        <f t="shared" si="45"/>
        <v>36</v>
      </c>
    </row>
    <row r="182" spans="1:13" s="33" customFormat="1" ht="15.75" outlineLevel="1">
      <c r="A182" s="28"/>
      <c r="B182" s="29">
        <v>7049</v>
      </c>
      <c r="C182" s="30" t="s">
        <v>104</v>
      </c>
      <c r="D182" s="31">
        <f t="shared" si="42"/>
        <v>7028</v>
      </c>
      <c r="E182" s="32">
        <f aca="true" t="shared" si="46" ref="E182:M182">E17*5</f>
        <v>989</v>
      </c>
      <c r="F182" s="32">
        <f t="shared" si="46"/>
        <v>933</v>
      </c>
      <c r="G182" s="32">
        <f t="shared" si="46"/>
        <v>921</v>
      </c>
      <c r="H182" s="32">
        <f t="shared" si="46"/>
        <v>945</v>
      </c>
      <c r="I182" s="32">
        <f t="shared" si="46"/>
        <v>900</v>
      </c>
      <c r="J182" s="32">
        <f t="shared" si="46"/>
        <v>900</v>
      </c>
      <c r="K182" s="32">
        <f t="shared" si="46"/>
        <v>780</v>
      </c>
      <c r="L182" s="32">
        <f t="shared" si="46"/>
        <v>480</v>
      </c>
      <c r="M182" s="32">
        <f t="shared" si="46"/>
        <v>180</v>
      </c>
    </row>
    <row r="183" spans="1:13" ht="15.75">
      <c r="A183" s="36"/>
      <c r="B183" s="37"/>
      <c r="C183" s="27" t="s">
        <v>94</v>
      </c>
      <c r="D183" s="14">
        <f t="shared" si="42"/>
        <v>722.5200000000002</v>
      </c>
      <c r="E183" s="15">
        <f aca="true" t="shared" si="47" ref="E183:M183">E184</f>
        <v>99.01</v>
      </c>
      <c r="F183" s="15">
        <f t="shared" si="47"/>
        <v>93.97</v>
      </c>
      <c r="G183" s="15">
        <f t="shared" si="47"/>
        <v>92.89</v>
      </c>
      <c r="H183" s="15">
        <f t="shared" si="47"/>
        <v>95.05</v>
      </c>
      <c r="I183" s="15">
        <f t="shared" si="47"/>
        <v>91</v>
      </c>
      <c r="J183" s="15">
        <f t="shared" si="47"/>
        <v>91</v>
      </c>
      <c r="K183" s="15">
        <f t="shared" si="47"/>
        <v>80.19999999999999</v>
      </c>
      <c r="L183" s="15">
        <f t="shared" si="47"/>
        <v>53.199999999999996</v>
      </c>
      <c r="M183" s="15">
        <f t="shared" si="47"/>
        <v>26.2</v>
      </c>
    </row>
    <row r="184" spans="1:13" ht="15.75">
      <c r="A184" s="28"/>
      <c r="B184" s="34">
        <v>7750</v>
      </c>
      <c r="C184" s="19" t="s">
        <v>95</v>
      </c>
      <c r="D184" s="20">
        <f t="shared" si="42"/>
        <v>722.5200000000002</v>
      </c>
      <c r="E184" s="21">
        <f aca="true" t="shared" si="48" ref="E184:M184">SUM(E185:E189)</f>
        <v>99.01</v>
      </c>
      <c r="F184" s="21">
        <f t="shared" si="48"/>
        <v>93.97</v>
      </c>
      <c r="G184" s="21">
        <f t="shared" si="48"/>
        <v>92.89</v>
      </c>
      <c r="H184" s="21">
        <f t="shared" si="48"/>
        <v>95.05</v>
      </c>
      <c r="I184" s="21">
        <f t="shared" si="48"/>
        <v>91</v>
      </c>
      <c r="J184" s="21">
        <f t="shared" si="48"/>
        <v>91</v>
      </c>
      <c r="K184" s="21">
        <f t="shared" si="48"/>
        <v>80.19999999999999</v>
      </c>
      <c r="L184" s="21">
        <f t="shared" si="48"/>
        <v>53.199999999999996</v>
      </c>
      <c r="M184" s="21">
        <f t="shared" si="48"/>
        <v>26.2</v>
      </c>
    </row>
    <row r="185" spans="1:13" s="33" customFormat="1" ht="15.75" outlineLevel="1">
      <c r="A185" s="28"/>
      <c r="B185" s="29">
        <v>7752</v>
      </c>
      <c r="C185" s="30" t="s">
        <v>96</v>
      </c>
      <c r="D185" s="31">
        <f t="shared" si="42"/>
        <v>632.5200000000001</v>
      </c>
      <c r="E185" s="32">
        <f aca="true" t="shared" si="49" ref="E185:M185">E17*0.15*3</f>
        <v>89.01</v>
      </c>
      <c r="F185" s="32">
        <f t="shared" si="49"/>
        <v>83.97</v>
      </c>
      <c r="G185" s="32">
        <f t="shared" si="49"/>
        <v>82.89</v>
      </c>
      <c r="H185" s="32">
        <f t="shared" si="49"/>
        <v>85.05</v>
      </c>
      <c r="I185" s="32">
        <f t="shared" si="49"/>
        <v>81</v>
      </c>
      <c r="J185" s="32">
        <f t="shared" si="49"/>
        <v>81</v>
      </c>
      <c r="K185" s="32">
        <f t="shared" si="49"/>
        <v>70.19999999999999</v>
      </c>
      <c r="L185" s="32">
        <f t="shared" si="49"/>
        <v>43.199999999999996</v>
      </c>
      <c r="M185" s="32">
        <f t="shared" si="49"/>
        <v>16.2</v>
      </c>
    </row>
    <row r="186" spans="1:13" s="33" customFormat="1" ht="15.75" outlineLevel="1">
      <c r="A186" s="28"/>
      <c r="B186" s="29">
        <v>7756</v>
      </c>
      <c r="C186" s="30" t="s">
        <v>97</v>
      </c>
      <c r="D186" s="31">
        <f t="shared" si="42"/>
        <v>90</v>
      </c>
      <c r="E186" s="32">
        <v>10</v>
      </c>
      <c r="F186" s="32">
        <v>10</v>
      </c>
      <c r="G186" s="32">
        <v>10</v>
      </c>
      <c r="H186" s="32">
        <v>10</v>
      </c>
      <c r="I186" s="32">
        <v>10</v>
      </c>
      <c r="J186" s="32">
        <v>10</v>
      </c>
      <c r="K186" s="32">
        <v>10</v>
      </c>
      <c r="L186" s="32">
        <v>10</v>
      </c>
      <c r="M186" s="32">
        <v>10</v>
      </c>
    </row>
    <row r="187" spans="1:13" s="33" customFormat="1" ht="15.75" outlineLevel="1">
      <c r="A187" s="28"/>
      <c r="B187" s="29">
        <v>7757</v>
      </c>
      <c r="C187" s="30" t="s">
        <v>98</v>
      </c>
      <c r="D187" s="31">
        <f t="shared" si="42"/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/>
      <c r="K187" s="32"/>
      <c r="L187" s="32"/>
      <c r="M187" s="32"/>
    </row>
    <row r="188" spans="1:13" s="33" customFormat="1" ht="15.75" outlineLevel="1">
      <c r="A188" s="28"/>
      <c r="B188" s="29">
        <v>7761</v>
      </c>
      <c r="C188" s="30" t="s">
        <v>99</v>
      </c>
      <c r="D188" s="31">
        <f t="shared" si="42"/>
        <v>0</v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s="33" customFormat="1" ht="15.75" outlineLevel="1">
      <c r="A189" s="28"/>
      <c r="B189" s="29">
        <v>7758</v>
      </c>
      <c r="C189" s="30" t="s">
        <v>100</v>
      </c>
      <c r="D189" s="31">
        <f t="shared" si="42"/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/>
      <c r="K189" s="32"/>
      <c r="L189" s="32"/>
      <c r="M189" s="32"/>
    </row>
    <row r="190" spans="1:13" s="42" customFormat="1" ht="15.75">
      <c r="A190" s="11" t="s">
        <v>105</v>
      </c>
      <c r="B190" s="40"/>
      <c r="C190" s="13" t="s">
        <v>19</v>
      </c>
      <c r="D190" s="41">
        <v>2084</v>
      </c>
      <c r="E190" s="15">
        <f aca="true" t="shared" si="50" ref="E190:M190">E191+E217+E256</f>
        <v>371.93999999999994</v>
      </c>
      <c r="F190" s="15">
        <f t="shared" si="50"/>
        <v>371.93999999999994</v>
      </c>
      <c r="G190" s="15">
        <f t="shared" si="50"/>
        <v>371.93999999999994</v>
      </c>
      <c r="H190" s="15">
        <f t="shared" si="50"/>
        <v>371.93999999999994</v>
      </c>
      <c r="I190" s="15">
        <f t="shared" si="50"/>
        <v>371.93999999999994</v>
      </c>
      <c r="J190" s="15">
        <f t="shared" si="50"/>
        <v>224.544</v>
      </c>
      <c r="K190" s="15">
        <f t="shared" si="50"/>
        <v>0</v>
      </c>
      <c r="L190" s="15">
        <f t="shared" si="50"/>
        <v>0</v>
      </c>
      <c r="M190" s="15">
        <f t="shared" si="50"/>
        <v>0</v>
      </c>
    </row>
    <row r="191" spans="1:13" ht="15.75">
      <c r="A191" s="11"/>
      <c r="B191" s="27"/>
      <c r="C191" s="27" t="s">
        <v>31</v>
      </c>
      <c r="D191" s="14">
        <f t="shared" si="42"/>
        <v>1192.5839999999998</v>
      </c>
      <c r="E191" s="15">
        <f aca="true" t="shared" si="51" ref="E191:M191">E192+E193+E194+E202+E204+E206+E209+E214</f>
        <v>212.71499999999997</v>
      </c>
      <c r="F191" s="15">
        <f t="shared" si="51"/>
        <v>212.71499999999997</v>
      </c>
      <c r="G191" s="15">
        <f t="shared" si="51"/>
        <v>212.71499999999997</v>
      </c>
      <c r="H191" s="15">
        <f t="shared" si="51"/>
        <v>212.71499999999997</v>
      </c>
      <c r="I191" s="15">
        <f t="shared" si="51"/>
        <v>212.71499999999997</v>
      </c>
      <c r="J191" s="15">
        <f t="shared" si="51"/>
        <v>129.00900000000001</v>
      </c>
      <c r="K191" s="15">
        <f t="shared" si="51"/>
        <v>0</v>
      </c>
      <c r="L191" s="15">
        <f t="shared" si="51"/>
        <v>0</v>
      </c>
      <c r="M191" s="15">
        <f t="shared" si="51"/>
        <v>0</v>
      </c>
    </row>
    <row r="192" spans="1:13" ht="15.75">
      <c r="A192" s="17"/>
      <c r="B192" s="19">
        <v>6001</v>
      </c>
      <c r="C192" s="19" t="s">
        <v>32</v>
      </c>
      <c r="D192" s="20">
        <f t="shared" si="42"/>
        <v>0</v>
      </c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5.75">
      <c r="A193" s="17"/>
      <c r="B193" s="19">
        <v>6050</v>
      </c>
      <c r="C193" s="19" t="s">
        <v>33</v>
      </c>
      <c r="D193" s="20">
        <f t="shared" si="42"/>
        <v>20.7</v>
      </c>
      <c r="E193" s="21">
        <f aca="true" t="shared" si="52" ref="E193:J193">1.5*1.15*2</f>
        <v>3.4499999999999997</v>
      </c>
      <c r="F193" s="21">
        <f t="shared" si="52"/>
        <v>3.4499999999999997</v>
      </c>
      <c r="G193" s="21">
        <f t="shared" si="52"/>
        <v>3.4499999999999997</v>
      </c>
      <c r="H193" s="21">
        <f t="shared" si="52"/>
        <v>3.4499999999999997</v>
      </c>
      <c r="I193" s="21">
        <f t="shared" si="52"/>
        <v>3.4499999999999997</v>
      </c>
      <c r="J193" s="21">
        <f t="shared" si="52"/>
        <v>3.4499999999999997</v>
      </c>
      <c r="K193" s="21"/>
      <c r="L193" s="21"/>
      <c r="M193" s="21"/>
    </row>
    <row r="194" spans="1:13" ht="15.75">
      <c r="A194" s="17"/>
      <c r="B194" s="19">
        <v>6100</v>
      </c>
      <c r="C194" s="19" t="s">
        <v>34</v>
      </c>
      <c r="D194" s="20">
        <f t="shared" si="42"/>
        <v>0</v>
      </c>
      <c r="E194" s="21">
        <f>SUM(E195:E201)</f>
        <v>0</v>
      </c>
      <c r="F194" s="21">
        <f aca="true" t="shared" si="53" ref="F194:M194">SUM(F195:F201)</f>
        <v>0</v>
      </c>
      <c r="G194" s="21">
        <f t="shared" si="53"/>
        <v>0</v>
      </c>
      <c r="H194" s="21">
        <f t="shared" si="53"/>
        <v>0</v>
      </c>
      <c r="I194" s="21">
        <f t="shared" si="53"/>
        <v>0</v>
      </c>
      <c r="J194" s="21">
        <f t="shared" si="53"/>
        <v>0</v>
      </c>
      <c r="K194" s="21">
        <f t="shared" si="53"/>
        <v>0</v>
      </c>
      <c r="L194" s="21">
        <f t="shared" si="53"/>
        <v>0</v>
      </c>
      <c r="M194" s="21">
        <f t="shared" si="53"/>
        <v>0</v>
      </c>
    </row>
    <row r="195" spans="1:13" s="33" customFormat="1" ht="15.75" outlineLevel="1">
      <c r="A195" s="28"/>
      <c r="B195" s="29">
        <v>6101</v>
      </c>
      <c r="C195" s="30" t="s">
        <v>35</v>
      </c>
      <c r="D195" s="31">
        <f t="shared" si="42"/>
        <v>0</v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s="33" customFormat="1" ht="15.75" outlineLevel="1">
      <c r="A196" s="28"/>
      <c r="B196" s="29">
        <v>6102</v>
      </c>
      <c r="C196" s="30" t="s">
        <v>36</v>
      </c>
      <c r="D196" s="31">
        <f t="shared" si="42"/>
        <v>0</v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s="33" customFormat="1" ht="15.75" outlineLevel="1">
      <c r="A197" s="28"/>
      <c r="B197" s="29">
        <v>6106</v>
      </c>
      <c r="C197" s="30" t="s">
        <v>37</v>
      </c>
      <c r="D197" s="31">
        <f t="shared" si="42"/>
        <v>0</v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s="33" customFormat="1" ht="15.75" outlineLevel="1">
      <c r="A198" s="28"/>
      <c r="B198" s="29">
        <v>6113</v>
      </c>
      <c r="C198" s="30" t="s">
        <v>38</v>
      </c>
      <c r="D198" s="31">
        <f t="shared" si="42"/>
        <v>0</v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s="33" customFormat="1" ht="15.75" outlineLevel="1">
      <c r="A199" s="28"/>
      <c r="B199" s="29">
        <v>6112</v>
      </c>
      <c r="C199" s="30" t="s">
        <v>39</v>
      </c>
      <c r="D199" s="31">
        <f t="shared" si="42"/>
        <v>0</v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s="33" customFormat="1" ht="15.75" outlineLevel="1">
      <c r="A200" s="28"/>
      <c r="B200" s="29">
        <v>6115</v>
      </c>
      <c r="C200" s="30" t="s">
        <v>40</v>
      </c>
      <c r="D200" s="31">
        <f t="shared" si="42"/>
        <v>0</v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s="33" customFormat="1" ht="15.75" outlineLevel="1">
      <c r="A201" s="28"/>
      <c r="B201" s="29">
        <v>6117</v>
      </c>
      <c r="C201" s="30" t="s">
        <v>41</v>
      </c>
      <c r="D201" s="31">
        <f t="shared" si="42"/>
        <v>0</v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.75">
      <c r="A202" s="17"/>
      <c r="B202" s="19">
        <v>6150</v>
      </c>
      <c r="C202" s="19" t="s">
        <v>42</v>
      </c>
      <c r="D202" s="20">
        <f t="shared" si="42"/>
        <v>966</v>
      </c>
      <c r="E202" s="21">
        <f aca="true" t="shared" si="54" ref="E202:M202">E203</f>
        <v>172.5</v>
      </c>
      <c r="F202" s="21">
        <f t="shared" si="54"/>
        <v>172.5</v>
      </c>
      <c r="G202" s="21">
        <f t="shared" si="54"/>
        <v>172.5</v>
      </c>
      <c r="H202" s="21">
        <f t="shared" si="54"/>
        <v>172.5</v>
      </c>
      <c r="I202" s="21">
        <f t="shared" si="54"/>
        <v>172.5</v>
      </c>
      <c r="J202" s="21">
        <f t="shared" si="54"/>
        <v>103.5</v>
      </c>
      <c r="K202" s="21">
        <f t="shared" si="54"/>
        <v>0</v>
      </c>
      <c r="L202" s="21">
        <f t="shared" si="54"/>
        <v>0</v>
      </c>
      <c r="M202" s="21">
        <f t="shared" si="54"/>
        <v>0</v>
      </c>
    </row>
    <row r="203" spans="1:13" s="33" customFormat="1" ht="15.75" outlineLevel="1">
      <c r="A203" s="28"/>
      <c r="B203" s="29">
        <v>6152</v>
      </c>
      <c r="C203" s="30" t="s">
        <v>43</v>
      </c>
      <c r="D203" s="31">
        <f t="shared" si="42"/>
        <v>966</v>
      </c>
      <c r="E203" s="32">
        <f>E29*1.15*10</f>
        <v>172.5</v>
      </c>
      <c r="F203" s="32">
        <f aca="true" t="shared" si="55" ref="F203:M203">F29*1.15*10</f>
        <v>172.5</v>
      </c>
      <c r="G203" s="32">
        <f t="shared" si="55"/>
        <v>172.5</v>
      </c>
      <c r="H203" s="32">
        <f t="shared" si="55"/>
        <v>172.5</v>
      </c>
      <c r="I203" s="32">
        <f t="shared" si="55"/>
        <v>172.5</v>
      </c>
      <c r="J203" s="32">
        <f t="shared" si="55"/>
        <v>103.5</v>
      </c>
      <c r="K203" s="32">
        <f t="shared" si="55"/>
        <v>0</v>
      </c>
      <c r="L203" s="32">
        <f t="shared" si="55"/>
        <v>0</v>
      </c>
      <c r="M203" s="32">
        <f t="shared" si="55"/>
        <v>0</v>
      </c>
    </row>
    <row r="204" spans="1:13" ht="15.75">
      <c r="A204" s="17"/>
      <c r="B204" s="19">
        <v>6200</v>
      </c>
      <c r="C204" s="19" t="s">
        <v>44</v>
      </c>
      <c r="D204" s="20">
        <f t="shared" si="42"/>
        <v>19.32</v>
      </c>
      <c r="E204" s="21">
        <f aca="true" t="shared" si="56" ref="E204:M204">E205</f>
        <v>3.45</v>
      </c>
      <c r="F204" s="21">
        <f t="shared" si="56"/>
        <v>3.45</v>
      </c>
      <c r="G204" s="21">
        <f t="shared" si="56"/>
        <v>3.45</v>
      </c>
      <c r="H204" s="21">
        <f t="shared" si="56"/>
        <v>3.45</v>
      </c>
      <c r="I204" s="21">
        <f t="shared" si="56"/>
        <v>3.45</v>
      </c>
      <c r="J204" s="21">
        <f t="shared" si="56"/>
        <v>2.07</v>
      </c>
      <c r="K204" s="21">
        <f t="shared" si="56"/>
        <v>0</v>
      </c>
      <c r="L204" s="21">
        <f t="shared" si="56"/>
        <v>0</v>
      </c>
      <c r="M204" s="21">
        <f t="shared" si="56"/>
        <v>0</v>
      </c>
    </row>
    <row r="205" spans="1:13" s="33" customFormat="1" ht="15.75" outlineLevel="1">
      <c r="A205" s="28"/>
      <c r="B205" s="29">
        <v>6201</v>
      </c>
      <c r="C205" s="30" t="s">
        <v>45</v>
      </c>
      <c r="D205" s="31">
        <f t="shared" si="42"/>
        <v>19.32</v>
      </c>
      <c r="E205" s="32">
        <f>E203*2%</f>
        <v>3.45</v>
      </c>
      <c r="F205" s="32">
        <f aca="true" t="shared" si="57" ref="F205:M205">F203*2%</f>
        <v>3.45</v>
      </c>
      <c r="G205" s="32">
        <f t="shared" si="57"/>
        <v>3.45</v>
      </c>
      <c r="H205" s="32">
        <f t="shared" si="57"/>
        <v>3.45</v>
      </c>
      <c r="I205" s="32">
        <f t="shared" si="57"/>
        <v>3.45</v>
      </c>
      <c r="J205" s="32">
        <f t="shared" si="57"/>
        <v>2.07</v>
      </c>
      <c r="K205" s="32">
        <f t="shared" si="57"/>
        <v>0</v>
      </c>
      <c r="L205" s="32">
        <f t="shared" si="57"/>
        <v>0</v>
      </c>
      <c r="M205" s="32">
        <f t="shared" si="57"/>
        <v>0</v>
      </c>
    </row>
    <row r="206" spans="1:13" ht="15.75">
      <c r="A206" s="17"/>
      <c r="B206" s="34">
        <v>6250</v>
      </c>
      <c r="C206" s="19" t="s">
        <v>46</v>
      </c>
      <c r="D206" s="20">
        <f t="shared" si="42"/>
        <v>134.4</v>
      </c>
      <c r="E206" s="21">
        <f>SUM(E207:E208)</f>
        <v>24</v>
      </c>
      <c r="F206" s="21">
        <f aca="true" t="shared" si="58" ref="F206:M206">SUM(F207:F208)</f>
        <v>24</v>
      </c>
      <c r="G206" s="21">
        <f t="shared" si="58"/>
        <v>24</v>
      </c>
      <c r="H206" s="21">
        <f t="shared" si="58"/>
        <v>24</v>
      </c>
      <c r="I206" s="21">
        <f t="shared" si="58"/>
        <v>24</v>
      </c>
      <c r="J206" s="21">
        <f t="shared" si="58"/>
        <v>14.4</v>
      </c>
      <c r="K206" s="21">
        <f t="shared" si="58"/>
        <v>0</v>
      </c>
      <c r="L206" s="21">
        <f t="shared" si="58"/>
        <v>0</v>
      </c>
      <c r="M206" s="21">
        <f t="shared" si="58"/>
        <v>0</v>
      </c>
    </row>
    <row r="207" spans="1:13" s="33" customFormat="1" ht="15.75" outlineLevel="1">
      <c r="A207" s="28"/>
      <c r="B207" s="29">
        <v>6253</v>
      </c>
      <c r="C207" s="30" t="s">
        <v>47</v>
      </c>
      <c r="D207" s="31">
        <f t="shared" si="42"/>
        <v>126</v>
      </c>
      <c r="E207" s="32">
        <f>1.5*E29</f>
        <v>22.5</v>
      </c>
      <c r="F207" s="32">
        <f aca="true" t="shared" si="59" ref="F207:M207">1.5*F29</f>
        <v>22.5</v>
      </c>
      <c r="G207" s="32">
        <f t="shared" si="59"/>
        <v>22.5</v>
      </c>
      <c r="H207" s="32">
        <f t="shared" si="59"/>
        <v>22.5</v>
      </c>
      <c r="I207" s="32">
        <f t="shared" si="59"/>
        <v>22.5</v>
      </c>
      <c r="J207" s="32">
        <f t="shared" si="59"/>
        <v>13.5</v>
      </c>
      <c r="K207" s="32">
        <f t="shared" si="59"/>
        <v>0</v>
      </c>
      <c r="L207" s="32">
        <f t="shared" si="59"/>
        <v>0</v>
      </c>
      <c r="M207" s="32">
        <f t="shared" si="59"/>
        <v>0</v>
      </c>
    </row>
    <row r="208" spans="1:13" s="33" customFormat="1" ht="15.75" outlineLevel="1">
      <c r="A208" s="28"/>
      <c r="B208" s="29">
        <v>6254</v>
      </c>
      <c r="C208" s="30" t="s">
        <v>48</v>
      </c>
      <c r="D208" s="31">
        <f t="shared" si="42"/>
        <v>8.4</v>
      </c>
      <c r="E208" s="32">
        <f>0.1*E29</f>
        <v>1.5</v>
      </c>
      <c r="F208" s="32">
        <f aca="true" t="shared" si="60" ref="F208:M208">0.1*F29</f>
        <v>1.5</v>
      </c>
      <c r="G208" s="32">
        <f t="shared" si="60"/>
        <v>1.5</v>
      </c>
      <c r="H208" s="32">
        <f t="shared" si="60"/>
        <v>1.5</v>
      </c>
      <c r="I208" s="32">
        <f t="shared" si="60"/>
        <v>1.5</v>
      </c>
      <c r="J208" s="32">
        <f t="shared" si="60"/>
        <v>0.9</v>
      </c>
      <c r="K208" s="32">
        <f t="shared" si="60"/>
        <v>0</v>
      </c>
      <c r="L208" s="32">
        <f t="shared" si="60"/>
        <v>0</v>
      </c>
      <c r="M208" s="32">
        <f t="shared" si="60"/>
        <v>0</v>
      </c>
    </row>
    <row r="209" spans="1:13" ht="15.75">
      <c r="A209" s="17"/>
      <c r="B209" s="34">
        <v>6300</v>
      </c>
      <c r="C209" s="19" t="s">
        <v>49</v>
      </c>
      <c r="D209" s="20">
        <f t="shared" si="42"/>
        <v>52.163999999999994</v>
      </c>
      <c r="E209" s="21">
        <f>SUM(E210:E213)</f>
        <v>9.315</v>
      </c>
      <c r="F209" s="21">
        <f aca="true" t="shared" si="61" ref="F209:M209">SUM(F210:F213)</f>
        <v>9.315</v>
      </c>
      <c r="G209" s="21">
        <f t="shared" si="61"/>
        <v>9.315</v>
      </c>
      <c r="H209" s="21">
        <f t="shared" si="61"/>
        <v>9.315</v>
      </c>
      <c r="I209" s="21">
        <f t="shared" si="61"/>
        <v>9.315</v>
      </c>
      <c r="J209" s="21">
        <f t="shared" si="61"/>
        <v>5.589</v>
      </c>
      <c r="K209" s="21">
        <f t="shared" si="61"/>
        <v>0</v>
      </c>
      <c r="L209" s="21">
        <f t="shared" si="61"/>
        <v>0</v>
      </c>
      <c r="M209" s="21">
        <f t="shared" si="61"/>
        <v>0</v>
      </c>
    </row>
    <row r="210" spans="1:13" s="33" customFormat="1" ht="15.75" outlineLevel="1">
      <c r="A210" s="28"/>
      <c r="B210" s="29">
        <v>6301</v>
      </c>
      <c r="C210" s="30" t="s">
        <v>50</v>
      </c>
      <c r="D210" s="31">
        <f t="shared" si="42"/>
        <v>0</v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s="33" customFormat="1" ht="15.75" outlineLevel="1">
      <c r="A211" s="28"/>
      <c r="B211" s="29">
        <v>6302</v>
      </c>
      <c r="C211" s="30" t="s">
        <v>51</v>
      </c>
      <c r="D211" s="31">
        <f t="shared" si="42"/>
        <v>52.163999999999994</v>
      </c>
      <c r="E211" s="32">
        <f>1.15*4.5%*E29*12</f>
        <v>9.315</v>
      </c>
      <c r="F211" s="32">
        <f aca="true" t="shared" si="62" ref="F211:M211">1.15*4.5%*F29*12</f>
        <v>9.315</v>
      </c>
      <c r="G211" s="32">
        <f t="shared" si="62"/>
        <v>9.315</v>
      </c>
      <c r="H211" s="32">
        <f t="shared" si="62"/>
        <v>9.315</v>
      </c>
      <c r="I211" s="32">
        <f t="shared" si="62"/>
        <v>9.315</v>
      </c>
      <c r="J211" s="32">
        <f t="shared" si="62"/>
        <v>5.589</v>
      </c>
      <c r="K211" s="32">
        <f t="shared" si="62"/>
        <v>0</v>
      </c>
      <c r="L211" s="32">
        <f t="shared" si="62"/>
        <v>0</v>
      </c>
      <c r="M211" s="32">
        <f t="shared" si="62"/>
        <v>0</v>
      </c>
    </row>
    <row r="212" spans="1:13" s="33" customFormat="1" ht="15.75" outlineLevel="1">
      <c r="A212" s="28"/>
      <c r="B212" s="29">
        <v>6303</v>
      </c>
      <c r="C212" s="30" t="s">
        <v>52</v>
      </c>
      <c r="D212" s="31">
        <f t="shared" si="42"/>
        <v>0</v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s="33" customFormat="1" ht="15.75" outlineLevel="1">
      <c r="A213" s="28"/>
      <c r="B213" s="29">
        <v>6304</v>
      </c>
      <c r="C213" s="30" t="s">
        <v>53</v>
      </c>
      <c r="D213" s="31">
        <f t="shared" si="42"/>
        <v>0</v>
      </c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5.75">
      <c r="A214" s="17"/>
      <c r="B214" s="34">
        <v>6400</v>
      </c>
      <c r="C214" s="19" t="s">
        <v>54</v>
      </c>
      <c r="D214" s="20">
        <f t="shared" si="42"/>
        <v>0</v>
      </c>
      <c r="E214" s="21">
        <f>SUM(E215:E216)</f>
        <v>0</v>
      </c>
      <c r="F214" s="21">
        <f aca="true" t="shared" si="63" ref="F214:M214">SUM(F215:F216)</f>
        <v>0</v>
      </c>
      <c r="G214" s="21">
        <f t="shared" si="63"/>
        <v>0</v>
      </c>
      <c r="H214" s="21">
        <f t="shared" si="63"/>
        <v>0</v>
      </c>
      <c r="I214" s="21">
        <f t="shared" si="63"/>
        <v>0</v>
      </c>
      <c r="J214" s="21">
        <f t="shared" si="63"/>
        <v>0</v>
      </c>
      <c r="K214" s="21">
        <f t="shared" si="63"/>
        <v>0</v>
      </c>
      <c r="L214" s="21">
        <f t="shared" si="63"/>
        <v>0</v>
      </c>
      <c r="M214" s="21">
        <f t="shared" si="63"/>
        <v>0</v>
      </c>
    </row>
    <row r="215" spans="1:13" ht="15.75" outlineLevel="1">
      <c r="A215" s="17"/>
      <c r="B215" s="43">
        <v>6405</v>
      </c>
      <c r="C215" s="19" t="s">
        <v>102</v>
      </c>
      <c r="D215" s="20">
        <f t="shared" si="42"/>
        <v>0</v>
      </c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s="33" customFormat="1" ht="15.75" outlineLevel="1">
      <c r="A216" s="28"/>
      <c r="B216" s="34">
        <v>6449</v>
      </c>
      <c r="C216" s="19" t="s">
        <v>55</v>
      </c>
      <c r="D216" s="20">
        <f t="shared" si="42"/>
        <v>0</v>
      </c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5.75">
      <c r="A217" s="36"/>
      <c r="B217" s="37"/>
      <c r="C217" s="27" t="s">
        <v>56</v>
      </c>
      <c r="D217" s="14">
        <f t="shared" si="42"/>
        <v>853.02</v>
      </c>
      <c r="E217" s="15">
        <f>E218+E223+E227+E233+E237+E240+E249</f>
        <v>152.325</v>
      </c>
      <c r="F217" s="15">
        <f aca="true" t="shared" si="64" ref="F217:M217">F218+F223+F227+F233+F237+F240+F249</f>
        <v>152.325</v>
      </c>
      <c r="G217" s="15">
        <f t="shared" si="64"/>
        <v>152.325</v>
      </c>
      <c r="H217" s="15">
        <f t="shared" si="64"/>
        <v>152.325</v>
      </c>
      <c r="I217" s="15">
        <f t="shared" si="64"/>
        <v>152.325</v>
      </c>
      <c r="J217" s="15">
        <f t="shared" si="64"/>
        <v>91.39500000000001</v>
      </c>
      <c r="K217" s="15">
        <f t="shared" si="64"/>
        <v>0</v>
      </c>
      <c r="L217" s="15">
        <f t="shared" si="64"/>
        <v>0</v>
      </c>
      <c r="M217" s="15">
        <f t="shared" si="64"/>
        <v>0</v>
      </c>
    </row>
    <row r="218" spans="1:13" ht="15.75">
      <c r="A218" s="17"/>
      <c r="B218" s="34">
        <v>6500</v>
      </c>
      <c r="C218" s="19" t="s">
        <v>57</v>
      </c>
      <c r="D218" s="20">
        <f t="shared" si="42"/>
        <v>62.16</v>
      </c>
      <c r="E218" s="21">
        <f>SUM(E219:E222)</f>
        <v>11.1</v>
      </c>
      <c r="F218" s="21">
        <f aca="true" t="shared" si="65" ref="F218:M218">SUM(F219:F222)</f>
        <v>11.1</v>
      </c>
      <c r="G218" s="21">
        <f t="shared" si="65"/>
        <v>11.1</v>
      </c>
      <c r="H218" s="21">
        <f t="shared" si="65"/>
        <v>11.1</v>
      </c>
      <c r="I218" s="21">
        <f t="shared" si="65"/>
        <v>11.1</v>
      </c>
      <c r="J218" s="21">
        <f t="shared" si="65"/>
        <v>6.66</v>
      </c>
      <c r="K218" s="21">
        <f t="shared" si="65"/>
        <v>0</v>
      </c>
      <c r="L218" s="21">
        <f t="shared" si="65"/>
        <v>0</v>
      </c>
      <c r="M218" s="21">
        <f t="shared" si="65"/>
        <v>0</v>
      </c>
    </row>
    <row r="219" spans="1:13" s="33" customFormat="1" ht="15.75" outlineLevel="1">
      <c r="A219" s="28"/>
      <c r="B219" s="29">
        <v>6501</v>
      </c>
      <c r="C219" s="30" t="s">
        <v>58</v>
      </c>
      <c r="D219" s="31">
        <f t="shared" si="42"/>
        <v>42</v>
      </c>
      <c r="E219" s="32">
        <f>25*E29*10*0.002</f>
        <v>7.5</v>
      </c>
      <c r="F219" s="32">
        <f aca="true" t="shared" si="66" ref="F219:M219">25*F29*10*0.002</f>
        <v>7.5</v>
      </c>
      <c r="G219" s="32">
        <f t="shared" si="66"/>
        <v>7.5</v>
      </c>
      <c r="H219" s="32">
        <f t="shared" si="66"/>
        <v>7.5</v>
      </c>
      <c r="I219" s="32">
        <f t="shared" si="66"/>
        <v>7.5</v>
      </c>
      <c r="J219" s="32">
        <f t="shared" si="66"/>
        <v>4.5</v>
      </c>
      <c r="K219" s="32">
        <f t="shared" si="66"/>
        <v>0</v>
      </c>
      <c r="L219" s="32">
        <f t="shared" si="66"/>
        <v>0</v>
      </c>
      <c r="M219" s="32">
        <f t="shared" si="66"/>
        <v>0</v>
      </c>
    </row>
    <row r="220" spans="1:13" s="33" customFormat="1" ht="15.75" outlineLevel="1">
      <c r="A220" s="28"/>
      <c r="B220" s="29">
        <v>6502</v>
      </c>
      <c r="C220" s="30" t="s">
        <v>59</v>
      </c>
      <c r="D220" s="31">
        <f t="shared" si="42"/>
        <v>20.16</v>
      </c>
      <c r="E220" s="32">
        <f>4*E29*10*0.006</f>
        <v>3.6</v>
      </c>
      <c r="F220" s="32">
        <f aca="true" t="shared" si="67" ref="F220:M220">4*F29*10*0.006</f>
        <v>3.6</v>
      </c>
      <c r="G220" s="32">
        <f t="shared" si="67"/>
        <v>3.6</v>
      </c>
      <c r="H220" s="32">
        <f t="shared" si="67"/>
        <v>3.6</v>
      </c>
      <c r="I220" s="32">
        <f t="shared" si="67"/>
        <v>3.6</v>
      </c>
      <c r="J220" s="32">
        <f t="shared" si="67"/>
        <v>2.16</v>
      </c>
      <c r="K220" s="32">
        <f t="shared" si="67"/>
        <v>0</v>
      </c>
      <c r="L220" s="32">
        <f t="shared" si="67"/>
        <v>0</v>
      </c>
      <c r="M220" s="32">
        <f t="shared" si="67"/>
        <v>0</v>
      </c>
    </row>
    <row r="221" spans="1:13" s="33" customFormat="1" ht="15.75" outlineLevel="1">
      <c r="A221" s="28"/>
      <c r="B221" s="29">
        <v>6503</v>
      </c>
      <c r="C221" s="30" t="s">
        <v>60</v>
      </c>
      <c r="D221" s="31">
        <f t="shared" si="42"/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</row>
    <row r="222" spans="1:13" s="33" customFormat="1" ht="15.75" outlineLevel="1">
      <c r="A222" s="28"/>
      <c r="B222" s="29">
        <v>6504</v>
      </c>
      <c r="C222" s="30" t="s">
        <v>61</v>
      </c>
      <c r="D222" s="31">
        <f t="shared" si="42"/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</row>
    <row r="223" spans="1:13" ht="15.75">
      <c r="A223" s="17"/>
      <c r="B223" s="34">
        <v>6550</v>
      </c>
      <c r="C223" s="19" t="s">
        <v>62</v>
      </c>
      <c r="D223" s="20">
        <f t="shared" si="42"/>
        <v>8.4</v>
      </c>
      <c r="E223" s="21">
        <f>SUM(E224:E226)</f>
        <v>1.5</v>
      </c>
      <c r="F223" s="21">
        <f aca="true" t="shared" si="68" ref="F223:M223">SUM(F224:F226)</f>
        <v>1.5</v>
      </c>
      <c r="G223" s="21">
        <f t="shared" si="68"/>
        <v>1.5</v>
      </c>
      <c r="H223" s="21">
        <f t="shared" si="68"/>
        <v>1.5</v>
      </c>
      <c r="I223" s="21">
        <f t="shared" si="68"/>
        <v>1.5</v>
      </c>
      <c r="J223" s="21">
        <f t="shared" si="68"/>
        <v>0.9</v>
      </c>
      <c r="K223" s="21">
        <f t="shared" si="68"/>
        <v>0</v>
      </c>
      <c r="L223" s="21">
        <f t="shared" si="68"/>
        <v>0</v>
      </c>
      <c r="M223" s="21">
        <f t="shared" si="68"/>
        <v>0</v>
      </c>
    </row>
    <row r="224" spans="1:13" s="33" customFormat="1" ht="15.75" outlineLevel="1">
      <c r="A224" s="28"/>
      <c r="B224" s="29">
        <v>6551</v>
      </c>
      <c r="C224" s="30" t="s">
        <v>63</v>
      </c>
      <c r="D224" s="31">
        <f t="shared" si="42"/>
        <v>8.4</v>
      </c>
      <c r="E224" s="35">
        <f>E29*10*0.01</f>
        <v>1.5</v>
      </c>
      <c r="F224" s="35">
        <f aca="true" t="shared" si="69" ref="F224:M224">F29*10*0.01</f>
        <v>1.5</v>
      </c>
      <c r="G224" s="35">
        <f t="shared" si="69"/>
        <v>1.5</v>
      </c>
      <c r="H224" s="35">
        <f t="shared" si="69"/>
        <v>1.5</v>
      </c>
      <c r="I224" s="35">
        <f t="shared" si="69"/>
        <v>1.5</v>
      </c>
      <c r="J224" s="35">
        <f t="shared" si="69"/>
        <v>0.9</v>
      </c>
      <c r="K224" s="35">
        <f t="shared" si="69"/>
        <v>0</v>
      </c>
      <c r="L224" s="35">
        <f t="shared" si="69"/>
        <v>0</v>
      </c>
      <c r="M224" s="35">
        <f t="shared" si="69"/>
        <v>0</v>
      </c>
    </row>
    <row r="225" spans="1:13" s="33" customFormat="1" ht="15.75" outlineLevel="1">
      <c r="A225" s="28"/>
      <c r="B225" s="29">
        <v>6552</v>
      </c>
      <c r="C225" s="30" t="s">
        <v>64</v>
      </c>
      <c r="D225" s="31">
        <f t="shared" si="42"/>
        <v>0</v>
      </c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s="33" customFormat="1" ht="15.75" outlineLevel="1">
      <c r="A226" s="28"/>
      <c r="B226" s="29">
        <v>6599</v>
      </c>
      <c r="C226" s="30" t="s">
        <v>65</v>
      </c>
      <c r="D226" s="31">
        <f t="shared" si="42"/>
        <v>0</v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.75">
      <c r="A227" s="17"/>
      <c r="B227" s="34">
        <v>6600</v>
      </c>
      <c r="C227" s="19" t="s">
        <v>66</v>
      </c>
      <c r="D227" s="20">
        <f t="shared" si="42"/>
        <v>18.06</v>
      </c>
      <c r="E227" s="21">
        <f>SUM(E228:E232)</f>
        <v>3.225</v>
      </c>
      <c r="F227" s="21">
        <f aca="true" t="shared" si="70" ref="F227:M227">SUM(F228:F232)</f>
        <v>3.225</v>
      </c>
      <c r="G227" s="21">
        <f t="shared" si="70"/>
        <v>3.225</v>
      </c>
      <c r="H227" s="21">
        <f t="shared" si="70"/>
        <v>3.225</v>
      </c>
      <c r="I227" s="21">
        <f t="shared" si="70"/>
        <v>3.225</v>
      </c>
      <c r="J227" s="21">
        <f t="shared" si="70"/>
        <v>1.9349999999999998</v>
      </c>
      <c r="K227" s="21">
        <f t="shared" si="70"/>
        <v>0</v>
      </c>
      <c r="L227" s="21">
        <f t="shared" si="70"/>
        <v>0</v>
      </c>
      <c r="M227" s="21">
        <f t="shared" si="70"/>
        <v>0</v>
      </c>
    </row>
    <row r="228" spans="1:13" s="33" customFormat="1" ht="15.75" outlineLevel="1">
      <c r="A228" s="28"/>
      <c r="B228" s="29">
        <v>6601</v>
      </c>
      <c r="C228" s="30" t="s">
        <v>67</v>
      </c>
      <c r="D228" s="31">
        <f t="shared" si="42"/>
        <v>8.4</v>
      </c>
      <c r="E228" s="32">
        <f>E29*0.01*10</f>
        <v>1.5</v>
      </c>
      <c r="F228" s="32">
        <f aca="true" t="shared" si="71" ref="F228:M228">F29*0.01*10</f>
        <v>1.5</v>
      </c>
      <c r="G228" s="32">
        <f t="shared" si="71"/>
        <v>1.5</v>
      </c>
      <c r="H228" s="32">
        <f t="shared" si="71"/>
        <v>1.5</v>
      </c>
      <c r="I228" s="32">
        <f t="shared" si="71"/>
        <v>1.5</v>
      </c>
      <c r="J228" s="32">
        <f t="shared" si="71"/>
        <v>0.8999999999999999</v>
      </c>
      <c r="K228" s="32">
        <f t="shared" si="71"/>
        <v>0</v>
      </c>
      <c r="L228" s="32">
        <f t="shared" si="71"/>
        <v>0</v>
      </c>
      <c r="M228" s="32">
        <f t="shared" si="71"/>
        <v>0</v>
      </c>
    </row>
    <row r="229" spans="1:13" s="33" customFormat="1" ht="15.75" outlineLevel="1">
      <c r="A229" s="28"/>
      <c r="B229" s="29">
        <v>6603</v>
      </c>
      <c r="C229" s="30" t="s">
        <v>68</v>
      </c>
      <c r="D229" s="31">
        <f t="shared" si="42"/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</row>
    <row r="230" spans="1:13" s="33" customFormat="1" ht="15.75" outlineLevel="1">
      <c r="A230" s="28"/>
      <c r="B230" s="29">
        <v>6612</v>
      </c>
      <c r="C230" s="30" t="s">
        <v>69</v>
      </c>
      <c r="D230" s="31">
        <f t="shared" si="42"/>
        <v>9.66</v>
      </c>
      <c r="E230" s="32">
        <f>E203*1%</f>
        <v>1.725</v>
      </c>
      <c r="F230" s="32">
        <f aca="true" t="shared" si="72" ref="F230:M230">F203*1%</f>
        <v>1.725</v>
      </c>
      <c r="G230" s="32">
        <f t="shared" si="72"/>
        <v>1.725</v>
      </c>
      <c r="H230" s="32">
        <f t="shared" si="72"/>
        <v>1.725</v>
      </c>
      <c r="I230" s="32">
        <f t="shared" si="72"/>
        <v>1.725</v>
      </c>
      <c r="J230" s="32">
        <f t="shared" si="72"/>
        <v>1.035</v>
      </c>
      <c r="K230" s="32">
        <f t="shared" si="72"/>
        <v>0</v>
      </c>
      <c r="L230" s="32">
        <f t="shared" si="72"/>
        <v>0</v>
      </c>
      <c r="M230" s="32">
        <f t="shared" si="72"/>
        <v>0</v>
      </c>
    </row>
    <row r="231" spans="1:13" s="33" customFormat="1" ht="15.75" outlineLevel="1">
      <c r="A231" s="28"/>
      <c r="B231" s="29">
        <v>6615</v>
      </c>
      <c r="C231" s="30" t="s">
        <v>70</v>
      </c>
      <c r="D231" s="31">
        <f t="shared" si="42"/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</row>
    <row r="232" spans="1:13" s="33" customFormat="1" ht="15.75" outlineLevel="1">
      <c r="A232" s="28"/>
      <c r="B232" s="29">
        <v>6117</v>
      </c>
      <c r="C232" s="30" t="s">
        <v>71</v>
      </c>
      <c r="D232" s="31">
        <f t="shared" si="42"/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</row>
    <row r="233" spans="1:13" ht="15.75">
      <c r="A233" s="17"/>
      <c r="B233" s="34">
        <v>6700</v>
      </c>
      <c r="C233" s="19" t="s">
        <v>72</v>
      </c>
      <c r="D233" s="20">
        <f t="shared" si="42"/>
        <v>0</v>
      </c>
      <c r="E233" s="21">
        <f>SUM(E234:E236)</f>
        <v>0</v>
      </c>
      <c r="F233" s="21">
        <f aca="true" t="shared" si="73" ref="F233:M233">SUM(F234:F236)</f>
        <v>0</v>
      </c>
      <c r="G233" s="21">
        <f t="shared" si="73"/>
        <v>0</v>
      </c>
      <c r="H233" s="21">
        <f t="shared" si="73"/>
        <v>0</v>
      </c>
      <c r="I233" s="21">
        <f t="shared" si="73"/>
        <v>0</v>
      </c>
      <c r="J233" s="21">
        <f t="shared" si="73"/>
        <v>0</v>
      </c>
      <c r="K233" s="21">
        <f t="shared" si="73"/>
        <v>0</v>
      </c>
      <c r="L233" s="21">
        <f t="shared" si="73"/>
        <v>0</v>
      </c>
      <c r="M233" s="21">
        <f t="shared" si="73"/>
        <v>0</v>
      </c>
    </row>
    <row r="234" spans="1:13" s="33" customFormat="1" ht="15.75" outlineLevel="1">
      <c r="A234" s="28"/>
      <c r="B234" s="29">
        <v>6701</v>
      </c>
      <c r="C234" s="30" t="s">
        <v>73</v>
      </c>
      <c r="D234" s="31">
        <f t="shared" si="42"/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</row>
    <row r="235" spans="1:13" s="33" customFormat="1" ht="15.75" outlineLevel="1">
      <c r="A235" s="28"/>
      <c r="B235" s="29">
        <v>6702</v>
      </c>
      <c r="C235" s="30" t="s">
        <v>74</v>
      </c>
      <c r="D235" s="31">
        <f t="shared" si="42"/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</row>
    <row r="236" spans="1:13" s="33" customFormat="1" ht="15.75" outlineLevel="1">
      <c r="A236" s="28"/>
      <c r="B236" s="29">
        <v>6703</v>
      </c>
      <c r="C236" s="30" t="s">
        <v>75</v>
      </c>
      <c r="D236" s="31">
        <f t="shared" si="42"/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</row>
    <row r="237" spans="1:13" ht="15.75">
      <c r="A237" s="17"/>
      <c r="B237" s="34">
        <v>6750</v>
      </c>
      <c r="C237" s="19" t="s">
        <v>76</v>
      </c>
      <c r="D237" s="20">
        <f t="shared" si="42"/>
        <v>126</v>
      </c>
      <c r="E237" s="21">
        <f>SUM(E238:E239)</f>
        <v>22.5</v>
      </c>
      <c r="F237" s="21">
        <f aca="true" t="shared" si="74" ref="F237:M237">SUM(F238:F239)</f>
        <v>22.5</v>
      </c>
      <c r="G237" s="21">
        <f t="shared" si="74"/>
        <v>22.5</v>
      </c>
      <c r="H237" s="21">
        <f t="shared" si="74"/>
        <v>22.5</v>
      </c>
      <c r="I237" s="21">
        <f t="shared" si="74"/>
        <v>22.5</v>
      </c>
      <c r="J237" s="21">
        <f t="shared" si="74"/>
        <v>13.5</v>
      </c>
      <c r="K237" s="21">
        <f t="shared" si="74"/>
        <v>0</v>
      </c>
      <c r="L237" s="21">
        <f t="shared" si="74"/>
        <v>0</v>
      </c>
      <c r="M237" s="21">
        <f t="shared" si="74"/>
        <v>0</v>
      </c>
    </row>
    <row r="238" spans="1:13" s="33" customFormat="1" ht="15.75" outlineLevel="1">
      <c r="A238" s="28"/>
      <c r="B238" s="29">
        <v>6751</v>
      </c>
      <c r="C238" s="30" t="s">
        <v>77</v>
      </c>
      <c r="D238" s="31">
        <f t="shared" si="42"/>
        <v>126</v>
      </c>
      <c r="E238" s="32">
        <f>E29*1.5</f>
        <v>22.5</v>
      </c>
      <c r="F238" s="32">
        <f aca="true" t="shared" si="75" ref="F238:M238">F29*1.5</f>
        <v>22.5</v>
      </c>
      <c r="G238" s="32">
        <f t="shared" si="75"/>
        <v>22.5</v>
      </c>
      <c r="H238" s="32">
        <f t="shared" si="75"/>
        <v>22.5</v>
      </c>
      <c r="I238" s="32">
        <f t="shared" si="75"/>
        <v>22.5</v>
      </c>
      <c r="J238" s="32">
        <f t="shared" si="75"/>
        <v>13.5</v>
      </c>
      <c r="K238" s="32">
        <f t="shared" si="75"/>
        <v>0</v>
      </c>
      <c r="L238" s="32">
        <f t="shared" si="75"/>
        <v>0</v>
      </c>
      <c r="M238" s="32">
        <f t="shared" si="75"/>
        <v>0</v>
      </c>
    </row>
    <row r="239" spans="1:13" s="33" customFormat="1" ht="15.75" outlineLevel="1">
      <c r="A239" s="28"/>
      <c r="B239" s="29">
        <v>6757</v>
      </c>
      <c r="C239" s="30" t="s">
        <v>78</v>
      </c>
      <c r="D239" s="31">
        <f t="shared" si="42"/>
        <v>0</v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.75">
      <c r="A240" s="17"/>
      <c r="B240" s="34">
        <v>6900</v>
      </c>
      <c r="C240" s="19" t="s">
        <v>79</v>
      </c>
      <c r="D240" s="20">
        <f t="shared" si="42"/>
        <v>0</v>
      </c>
      <c r="E240" s="21">
        <f>SUM(E241:E248)</f>
        <v>0</v>
      </c>
      <c r="F240" s="21">
        <f aca="true" t="shared" si="76" ref="F240:M240">SUM(F241:F248)</f>
        <v>0</v>
      </c>
      <c r="G240" s="21">
        <f t="shared" si="76"/>
        <v>0</v>
      </c>
      <c r="H240" s="21">
        <f t="shared" si="76"/>
        <v>0</v>
      </c>
      <c r="I240" s="21">
        <f t="shared" si="76"/>
        <v>0</v>
      </c>
      <c r="J240" s="21">
        <f t="shared" si="76"/>
        <v>0</v>
      </c>
      <c r="K240" s="21">
        <f t="shared" si="76"/>
        <v>0</v>
      </c>
      <c r="L240" s="21">
        <f t="shared" si="76"/>
        <v>0</v>
      </c>
      <c r="M240" s="21">
        <f t="shared" si="76"/>
        <v>0</v>
      </c>
    </row>
    <row r="241" spans="1:13" s="33" customFormat="1" ht="15.75" outlineLevel="1">
      <c r="A241" s="28"/>
      <c r="B241" s="29">
        <v>6901</v>
      </c>
      <c r="C241" s="30" t="s">
        <v>80</v>
      </c>
      <c r="D241" s="31">
        <f t="shared" si="42"/>
        <v>0</v>
      </c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s="33" customFormat="1" ht="15.75" outlineLevel="1">
      <c r="A242" s="28"/>
      <c r="B242" s="29">
        <v>6905</v>
      </c>
      <c r="C242" s="30" t="s">
        <v>81</v>
      </c>
      <c r="D242" s="31">
        <f t="shared" si="42"/>
        <v>0</v>
      </c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s="33" customFormat="1" ht="15.75" outlineLevel="1">
      <c r="A243" s="28"/>
      <c r="B243" s="29">
        <v>6907</v>
      </c>
      <c r="C243" s="30" t="s">
        <v>82</v>
      </c>
      <c r="D243" s="31">
        <f t="shared" si="42"/>
        <v>0</v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s="33" customFormat="1" ht="15.75" outlineLevel="1">
      <c r="A244" s="28"/>
      <c r="B244" s="29">
        <v>6912</v>
      </c>
      <c r="C244" s="30" t="s">
        <v>83</v>
      </c>
      <c r="D244" s="31">
        <f t="shared" si="42"/>
        <v>0</v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s="33" customFormat="1" ht="15.75" outlineLevel="1">
      <c r="A245" s="28"/>
      <c r="B245" s="29">
        <v>6916</v>
      </c>
      <c r="C245" s="30" t="s">
        <v>84</v>
      </c>
      <c r="D245" s="31">
        <f t="shared" si="42"/>
        <v>0</v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s="33" customFormat="1" ht="15.75" outlineLevel="1">
      <c r="A246" s="28"/>
      <c r="B246" s="29">
        <v>6917</v>
      </c>
      <c r="C246" s="30" t="s">
        <v>85</v>
      </c>
      <c r="D246" s="31">
        <f t="shared" si="42"/>
        <v>0</v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s="33" customFormat="1" ht="15.75" outlineLevel="1">
      <c r="A247" s="28"/>
      <c r="B247" s="29">
        <v>6921</v>
      </c>
      <c r="C247" s="30" t="s">
        <v>86</v>
      </c>
      <c r="D247" s="31">
        <f t="shared" si="42"/>
        <v>0</v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s="33" customFormat="1" ht="15.75" outlineLevel="1">
      <c r="A248" s="28"/>
      <c r="B248" s="29">
        <v>6949</v>
      </c>
      <c r="C248" s="30" t="s">
        <v>87</v>
      </c>
      <c r="D248" s="31">
        <f t="shared" si="42"/>
        <v>0</v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.75">
      <c r="A249" s="17"/>
      <c r="B249" s="34">
        <v>7000</v>
      </c>
      <c r="C249" s="19" t="s">
        <v>88</v>
      </c>
      <c r="D249" s="20">
        <f t="shared" si="42"/>
        <v>638.4</v>
      </c>
      <c r="E249" s="21">
        <f>SUM(E250:E255)</f>
        <v>114</v>
      </c>
      <c r="F249" s="21">
        <f aca="true" t="shared" si="77" ref="F249:M249">SUM(F250:F255)</f>
        <v>114</v>
      </c>
      <c r="G249" s="21">
        <f t="shared" si="77"/>
        <v>114</v>
      </c>
      <c r="H249" s="21">
        <f t="shared" si="77"/>
        <v>114</v>
      </c>
      <c r="I249" s="21">
        <f t="shared" si="77"/>
        <v>114</v>
      </c>
      <c r="J249" s="21">
        <f t="shared" si="77"/>
        <v>68.4</v>
      </c>
      <c r="K249" s="21">
        <f t="shared" si="77"/>
        <v>0</v>
      </c>
      <c r="L249" s="21">
        <f t="shared" si="77"/>
        <v>0</v>
      </c>
      <c r="M249" s="21">
        <f t="shared" si="77"/>
        <v>0</v>
      </c>
    </row>
    <row r="250" spans="1:13" s="33" customFormat="1" ht="15.75" outlineLevel="1">
      <c r="A250" s="28"/>
      <c r="B250" s="29">
        <v>7001</v>
      </c>
      <c r="C250" s="30" t="s">
        <v>89</v>
      </c>
      <c r="D250" s="31">
        <f t="shared" si="42"/>
        <v>84</v>
      </c>
      <c r="E250" s="32">
        <f>E29*1</f>
        <v>15</v>
      </c>
      <c r="F250" s="32">
        <f aca="true" t="shared" si="78" ref="F250:M250">F29*1</f>
        <v>15</v>
      </c>
      <c r="G250" s="32">
        <f t="shared" si="78"/>
        <v>15</v>
      </c>
      <c r="H250" s="32">
        <f t="shared" si="78"/>
        <v>15</v>
      </c>
      <c r="I250" s="32">
        <f t="shared" si="78"/>
        <v>15</v>
      </c>
      <c r="J250" s="32">
        <f t="shared" si="78"/>
        <v>9</v>
      </c>
      <c r="K250" s="32">
        <f t="shared" si="78"/>
        <v>0</v>
      </c>
      <c r="L250" s="32">
        <f t="shared" si="78"/>
        <v>0</v>
      </c>
      <c r="M250" s="32">
        <f t="shared" si="78"/>
        <v>0</v>
      </c>
    </row>
    <row r="251" spans="1:13" s="33" customFormat="1" ht="15.75" outlineLevel="1">
      <c r="A251" s="28"/>
      <c r="B251" s="29">
        <v>7002</v>
      </c>
      <c r="C251" s="30" t="s">
        <v>81</v>
      </c>
      <c r="D251" s="31">
        <f t="shared" si="42"/>
        <v>42</v>
      </c>
      <c r="E251" s="32">
        <f>E29*0.5</f>
        <v>7.5</v>
      </c>
      <c r="F251" s="32">
        <f aca="true" t="shared" si="79" ref="F251:M251">F29*0.5</f>
        <v>7.5</v>
      </c>
      <c r="G251" s="32">
        <f t="shared" si="79"/>
        <v>7.5</v>
      </c>
      <c r="H251" s="32">
        <f t="shared" si="79"/>
        <v>7.5</v>
      </c>
      <c r="I251" s="32">
        <f t="shared" si="79"/>
        <v>7.5</v>
      </c>
      <c r="J251" s="32">
        <f t="shared" si="79"/>
        <v>4.5</v>
      </c>
      <c r="K251" s="32">
        <f t="shared" si="79"/>
        <v>0</v>
      </c>
      <c r="L251" s="32">
        <f t="shared" si="79"/>
        <v>0</v>
      </c>
      <c r="M251" s="32">
        <f t="shared" si="79"/>
        <v>0</v>
      </c>
    </row>
    <row r="252" spans="1:13" s="33" customFormat="1" ht="15.75" outlineLevel="1">
      <c r="A252" s="28"/>
      <c r="B252" s="29">
        <v>7003</v>
      </c>
      <c r="C252" s="30" t="s">
        <v>90</v>
      </c>
      <c r="D252" s="31">
        <f t="shared" si="42"/>
        <v>8.4</v>
      </c>
      <c r="E252" s="32">
        <f>E29*0.1</f>
        <v>1.5</v>
      </c>
      <c r="F252" s="32">
        <f aca="true" t="shared" si="80" ref="F252:M252">F29*0.1</f>
        <v>1.5</v>
      </c>
      <c r="G252" s="32">
        <f t="shared" si="80"/>
        <v>1.5</v>
      </c>
      <c r="H252" s="32">
        <f t="shared" si="80"/>
        <v>1.5</v>
      </c>
      <c r="I252" s="32">
        <f t="shared" si="80"/>
        <v>1.5</v>
      </c>
      <c r="J252" s="32">
        <f t="shared" si="80"/>
        <v>0.9</v>
      </c>
      <c r="K252" s="32">
        <f t="shared" si="80"/>
        <v>0</v>
      </c>
      <c r="L252" s="32">
        <f t="shared" si="80"/>
        <v>0</v>
      </c>
      <c r="M252" s="32">
        <f t="shared" si="80"/>
        <v>0</v>
      </c>
    </row>
    <row r="253" spans="1:13" s="33" customFormat="1" ht="15.75" outlineLevel="1">
      <c r="A253" s="28"/>
      <c r="B253" s="29">
        <v>7004</v>
      </c>
      <c r="C253" s="30" t="s">
        <v>91</v>
      </c>
      <c r="D253" s="31">
        <f t="shared" si="42"/>
        <v>0</v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s="33" customFormat="1" ht="15.75" outlineLevel="1">
      <c r="A254" s="28"/>
      <c r="B254" s="29">
        <v>7006</v>
      </c>
      <c r="C254" s="30" t="s">
        <v>92</v>
      </c>
      <c r="D254" s="31">
        <f t="shared" si="42"/>
        <v>84</v>
      </c>
      <c r="E254" s="32">
        <f>E29*1</f>
        <v>15</v>
      </c>
      <c r="F254" s="32">
        <f aca="true" t="shared" si="81" ref="F254:M254">F29*1</f>
        <v>15</v>
      </c>
      <c r="G254" s="32">
        <f t="shared" si="81"/>
        <v>15</v>
      </c>
      <c r="H254" s="32">
        <f t="shared" si="81"/>
        <v>15</v>
      </c>
      <c r="I254" s="32">
        <f t="shared" si="81"/>
        <v>15</v>
      </c>
      <c r="J254" s="32">
        <f t="shared" si="81"/>
        <v>9</v>
      </c>
      <c r="K254" s="32">
        <f t="shared" si="81"/>
        <v>0</v>
      </c>
      <c r="L254" s="32">
        <f t="shared" si="81"/>
        <v>0</v>
      </c>
      <c r="M254" s="32">
        <f t="shared" si="81"/>
        <v>0</v>
      </c>
    </row>
    <row r="255" spans="1:13" s="33" customFormat="1" ht="15.75" outlineLevel="1">
      <c r="A255" s="28"/>
      <c r="B255" s="29">
        <v>7049</v>
      </c>
      <c r="C255" s="30" t="s">
        <v>104</v>
      </c>
      <c r="D255" s="31">
        <f t="shared" si="42"/>
        <v>420</v>
      </c>
      <c r="E255" s="32">
        <f>E29*5</f>
        <v>75</v>
      </c>
      <c r="F255" s="32">
        <f aca="true" t="shared" si="82" ref="F255:M255">F29*5</f>
        <v>75</v>
      </c>
      <c r="G255" s="32">
        <f t="shared" si="82"/>
        <v>75</v>
      </c>
      <c r="H255" s="32">
        <f t="shared" si="82"/>
        <v>75</v>
      </c>
      <c r="I255" s="32">
        <f t="shared" si="82"/>
        <v>75</v>
      </c>
      <c r="J255" s="32">
        <f t="shared" si="82"/>
        <v>45</v>
      </c>
      <c r="K255" s="32">
        <f t="shared" si="82"/>
        <v>0</v>
      </c>
      <c r="L255" s="32">
        <f t="shared" si="82"/>
        <v>0</v>
      </c>
      <c r="M255" s="32">
        <f t="shared" si="82"/>
        <v>0</v>
      </c>
    </row>
    <row r="256" spans="1:13" ht="15.75">
      <c r="A256" s="36"/>
      <c r="B256" s="37"/>
      <c r="C256" s="27" t="s">
        <v>94</v>
      </c>
      <c r="D256" s="14">
        <f t="shared" si="42"/>
        <v>38.64</v>
      </c>
      <c r="E256" s="15">
        <f aca="true" t="shared" si="83" ref="E256:M256">E257</f>
        <v>6.9</v>
      </c>
      <c r="F256" s="15">
        <f t="shared" si="83"/>
        <v>6.9</v>
      </c>
      <c r="G256" s="15">
        <f t="shared" si="83"/>
        <v>6.9</v>
      </c>
      <c r="H256" s="15">
        <f t="shared" si="83"/>
        <v>6.9</v>
      </c>
      <c r="I256" s="15">
        <f t="shared" si="83"/>
        <v>6.9</v>
      </c>
      <c r="J256" s="15">
        <f t="shared" si="83"/>
        <v>4.14</v>
      </c>
      <c r="K256" s="15">
        <f t="shared" si="83"/>
        <v>0</v>
      </c>
      <c r="L256" s="15">
        <f t="shared" si="83"/>
        <v>0</v>
      </c>
      <c r="M256" s="15">
        <f t="shared" si="83"/>
        <v>0</v>
      </c>
    </row>
    <row r="257" spans="1:13" ht="15.75">
      <c r="A257" s="28"/>
      <c r="B257" s="34">
        <v>7750</v>
      </c>
      <c r="C257" s="19" t="s">
        <v>95</v>
      </c>
      <c r="D257" s="20">
        <f t="shared" si="42"/>
        <v>38.64</v>
      </c>
      <c r="E257" s="21">
        <f>SUM(E258:E262)</f>
        <v>6.9</v>
      </c>
      <c r="F257" s="21">
        <f aca="true" t="shared" si="84" ref="F257:M257">SUM(F258:F262)</f>
        <v>6.9</v>
      </c>
      <c r="G257" s="21">
        <f t="shared" si="84"/>
        <v>6.9</v>
      </c>
      <c r="H257" s="21">
        <f t="shared" si="84"/>
        <v>6.9</v>
      </c>
      <c r="I257" s="21">
        <f t="shared" si="84"/>
        <v>6.9</v>
      </c>
      <c r="J257" s="21">
        <f t="shared" si="84"/>
        <v>4.14</v>
      </c>
      <c r="K257" s="21">
        <f t="shared" si="84"/>
        <v>0</v>
      </c>
      <c r="L257" s="21">
        <f t="shared" si="84"/>
        <v>0</v>
      </c>
      <c r="M257" s="21">
        <f t="shared" si="84"/>
        <v>0</v>
      </c>
    </row>
    <row r="258" spans="1:13" s="33" customFormat="1" ht="15.75" outlineLevel="1">
      <c r="A258" s="28"/>
      <c r="B258" s="29">
        <v>7752</v>
      </c>
      <c r="C258" s="30" t="s">
        <v>96</v>
      </c>
      <c r="D258" s="31">
        <f t="shared" si="42"/>
        <v>37.8</v>
      </c>
      <c r="E258" s="32">
        <f>E29*0.15*3</f>
        <v>6.75</v>
      </c>
      <c r="F258" s="32">
        <f aca="true" t="shared" si="85" ref="F258:M258">F29*0.15*3</f>
        <v>6.75</v>
      </c>
      <c r="G258" s="32">
        <f t="shared" si="85"/>
        <v>6.75</v>
      </c>
      <c r="H258" s="32">
        <f t="shared" si="85"/>
        <v>6.75</v>
      </c>
      <c r="I258" s="32">
        <f t="shared" si="85"/>
        <v>6.75</v>
      </c>
      <c r="J258" s="32">
        <f t="shared" si="85"/>
        <v>4.05</v>
      </c>
      <c r="K258" s="32">
        <f t="shared" si="85"/>
        <v>0</v>
      </c>
      <c r="L258" s="32">
        <f t="shared" si="85"/>
        <v>0</v>
      </c>
      <c r="M258" s="32">
        <f t="shared" si="85"/>
        <v>0</v>
      </c>
    </row>
    <row r="259" spans="1:13" s="33" customFormat="1" ht="15.75" outlineLevel="1">
      <c r="A259" s="28"/>
      <c r="B259" s="29">
        <v>7756</v>
      </c>
      <c r="C259" s="30" t="s">
        <v>97</v>
      </c>
      <c r="D259" s="31">
        <f t="shared" si="42"/>
        <v>0.84</v>
      </c>
      <c r="E259" s="32">
        <f>E29*0.01</f>
        <v>0.15</v>
      </c>
      <c r="F259" s="32">
        <f aca="true" t="shared" si="86" ref="F259:M259">F29*0.01</f>
        <v>0.15</v>
      </c>
      <c r="G259" s="32">
        <f t="shared" si="86"/>
        <v>0.15</v>
      </c>
      <c r="H259" s="32">
        <f t="shared" si="86"/>
        <v>0.15</v>
      </c>
      <c r="I259" s="32">
        <f t="shared" si="86"/>
        <v>0.15</v>
      </c>
      <c r="J259" s="32">
        <f t="shared" si="86"/>
        <v>0.09</v>
      </c>
      <c r="K259" s="32">
        <f t="shared" si="86"/>
        <v>0</v>
      </c>
      <c r="L259" s="32">
        <f t="shared" si="86"/>
        <v>0</v>
      </c>
      <c r="M259" s="32">
        <f t="shared" si="86"/>
        <v>0</v>
      </c>
    </row>
    <row r="260" spans="1:13" s="33" customFormat="1" ht="15.75" outlineLevel="1">
      <c r="A260" s="28"/>
      <c r="B260" s="29">
        <v>7757</v>
      </c>
      <c r="C260" s="30" t="s">
        <v>98</v>
      </c>
      <c r="D260" s="31">
        <f t="shared" si="42"/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</row>
    <row r="261" spans="1:13" s="33" customFormat="1" ht="15.75" outlineLevel="1">
      <c r="A261" s="28"/>
      <c r="B261" s="29">
        <v>7761</v>
      </c>
      <c r="C261" s="30" t="s">
        <v>99</v>
      </c>
      <c r="D261" s="31">
        <f t="shared" si="42"/>
        <v>0</v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s="33" customFormat="1" ht="15.75" outlineLevel="1">
      <c r="A262" s="28"/>
      <c r="B262" s="29">
        <v>7758</v>
      </c>
      <c r="C262" s="30" t="s">
        <v>100</v>
      </c>
      <c r="D262" s="31">
        <f t="shared" si="42"/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</row>
    <row r="263" spans="1:13" s="42" customFormat="1" ht="15.75">
      <c r="A263" s="11" t="s">
        <v>106</v>
      </c>
      <c r="B263" s="40"/>
      <c r="C263" s="13" t="s">
        <v>107</v>
      </c>
      <c r="D263" s="14">
        <v>1428</v>
      </c>
      <c r="E263" s="15">
        <f aca="true" t="shared" si="87" ref="E263:M263">E264+E290+E329</f>
        <v>0</v>
      </c>
      <c r="F263" s="15">
        <f t="shared" si="87"/>
        <v>72.02199999999999</v>
      </c>
      <c r="G263" s="15">
        <f t="shared" si="87"/>
        <v>252.077</v>
      </c>
      <c r="H263" s="15">
        <f t="shared" si="87"/>
        <v>360.11</v>
      </c>
      <c r="I263" s="15">
        <f t="shared" si="87"/>
        <v>360.11</v>
      </c>
      <c r="J263" s="15">
        <f t="shared" si="87"/>
        <v>279.28799999999995</v>
      </c>
      <c r="K263" s="15">
        <f t="shared" si="87"/>
        <v>104.733</v>
      </c>
      <c r="L263" s="15">
        <f t="shared" si="87"/>
        <v>0</v>
      </c>
      <c r="M263" s="15">
        <f t="shared" si="87"/>
        <v>0</v>
      </c>
    </row>
    <row r="264" spans="1:13" ht="15.75">
      <c r="A264" s="11"/>
      <c r="B264" s="27"/>
      <c r="C264" s="27" t="s">
        <v>31</v>
      </c>
      <c r="D264" s="14">
        <f t="shared" si="42"/>
        <v>791.84</v>
      </c>
      <c r="E264" s="15">
        <f aca="true" t="shared" si="88" ref="E264:M264">E265+E266+E267+E275+E277+E279+E282+E287</f>
        <v>0</v>
      </c>
      <c r="F264" s="15">
        <f t="shared" si="88"/>
        <v>39.592</v>
      </c>
      <c r="G264" s="15">
        <f t="shared" si="88"/>
        <v>138.572</v>
      </c>
      <c r="H264" s="15">
        <f t="shared" si="88"/>
        <v>197.96</v>
      </c>
      <c r="I264" s="15">
        <f t="shared" si="88"/>
        <v>197.96</v>
      </c>
      <c r="J264" s="15">
        <f t="shared" si="88"/>
        <v>158.368</v>
      </c>
      <c r="K264" s="15">
        <f t="shared" si="88"/>
        <v>59.388</v>
      </c>
      <c r="L264" s="15">
        <f t="shared" si="88"/>
        <v>0</v>
      </c>
      <c r="M264" s="15">
        <f t="shared" si="88"/>
        <v>0</v>
      </c>
    </row>
    <row r="265" spans="1:13" ht="15.75">
      <c r="A265" s="17"/>
      <c r="B265" s="19">
        <v>6001</v>
      </c>
      <c r="C265" s="19" t="s">
        <v>32</v>
      </c>
      <c r="D265" s="20">
        <f t="shared" si="42"/>
        <v>0</v>
      </c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ht="15.75">
      <c r="A266" s="17"/>
      <c r="B266" s="19">
        <v>6050</v>
      </c>
      <c r="C266" s="19" t="s">
        <v>33</v>
      </c>
      <c r="D266" s="20">
        <f t="shared" si="42"/>
        <v>0</v>
      </c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ht="15.75">
      <c r="A267" s="17"/>
      <c r="B267" s="19">
        <v>6100</v>
      </c>
      <c r="C267" s="19" t="s">
        <v>34</v>
      </c>
      <c r="D267" s="20">
        <f t="shared" si="42"/>
        <v>0</v>
      </c>
      <c r="E267" s="21">
        <f aca="true" t="shared" si="89" ref="E267:M267">SUM(E268:E274)</f>
        <v>0</v>
      </c>
      <c r="F267" s="21">
        <f t="shared" si="89"/>
        <v>0</v>
      </c>
      <c r="G267" s="21">
        <f t="shared" si="89"/>
        <v>0</v>
      </c>
      <c r="H267" s="21">
        <f t="shared" si="89"/>
        <v>0</v>
      </c>
      <c r="I267" s="21">
        <f t="shared" si="89"/>
        <v>0</v>
      </c>
      <c r="J267" s="21">
        <f t="shared" si="89"/>
        <v>0</v>
      </c>
      <c r="K267" s="21">
        <f t="shared" si="89"/>
        <v>0</v>
      </c>
      <c r="L267" s="21">
        <f t="shared" si="89"/>
        <v>0</v>
      </c>
      <c r="M267" s="21">
        <f t="shared" si="89"/>
        <v>0</v>
      </c>
    </row>
    <row r="268" spans="1:13" s="33" customFormat="1" ht="15.75" outlineLevel="1">
      <c r="A268" s="28"/>
      <c r="B268" s="29">
        <v>6101</v>
      </c>
      <c r="C268" s="30" t="s">
        <v>35</v>
      </c>
      <c r="D268" s="31">
        <f t="shared" si="42"/>
        <v>0</v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s="33" customFormat="1" ht="15.75" outlineLevel="1">
      <c r="A269" s="28"/>
      <c r="B269" s="29">
        <v>6102</v>
      </c>
      <c r="C269" s="30" t="s">
        <v>36</v>
      </c>
      <c r="D269" s="31">
        <f t="shared" si="42"/>
        <v>0</v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s="33" customFormat="1" ht="15.75" outlineLevel="1">
      <c r="A270" s="28"/>
      <c r="B270" s="29">
        <v>6106</v>
      </c>
      <c r="C270" s="30" t="s">
        <v>37</v>
      </c>
      <c r="D270" s="31">
        <f t="shared" si="42"/>
        <v>0</v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s="33" customFormat="1" ht="15.75" outlineLevel="1">
      <c r="A271" s="28"/>
      <c r="B271" s="29">
        <v>6113</v>
      </c>
      <c r="C271" s="30" t="s">
        <v>38</v>
      </c>
      <c r="D271" s="31">
        <f t="shared" si="42"/>
        <v>0</v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s="33" customFormat="1" ht="15.75" outlineLevel="1">
      <c r="A272" s="28"/>
      <c r="B272" s="29">
        <v>6112</v>
      </c>
      <c r="C272" s="30" t="s">
        <v>39</v>
      </c>
      <c r="D272" s="31">
        <f t="shared" si="42"/>
        <v>0</v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s="33" customFormat="1" ht="15.75" outlineLevel="1">
      <c r="A273" s="28"/>
      <c r="B273" s="29">
        <v>6115</v>
      </c>
      <c r="C273" s="30" t="s">
        <v>40</v>
      </c>
      <c r="D273" s="31">
        <f t="shared" si="42"/>
        <v>0</v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s="33" customFormat="1" ht="15.75" outlineLevel="1">
      <c r="A274" s="28"/>
      <c r="B274" s="29">
        <v>6117</v>
      </c>
      <c r="C274" s="30" t="s">
        <v>41</v>
      </c>
      <c r="D274" s="31">
        <f t="shared" si="42"/>
        <v>0</v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.75">
      <c r="A275" s="17"/>
      <c r="B275" s="19">
        <v>6150</v>
      </c>
      <c r="C275" s="19" t="s">
        <v>42</v>
      </c>
      <c r="D275" s="20">
        <f t="shared" si="42"/>
        <v>460</v>
      </c>
      <c r="E275" s="21">
        <f aca="true" t="shared" si="90" ref="E275:M275">E276</f>
        <v>0</v>
      </c>
      <c r="F275" s="21">
        <f t="shared" si="90"/>
        <v>23</v>
      </c>
      <c r="G275" s="21">
        <f t="shared" si="90"/>
        <v>80.49999999999999</v>
      </c>
      <c r="H275" s="21">
        <f t="shared" si="90"/>
        <v>115</v>
      </c>
      <c r="I275" s="21">
        <f t="shared" si="90"/>
        <v>115</v>
      </c>
      <c r="J275" s="21">
        <f t="shared" si="90"/>
        <v>92</v>
      </c>
      <c r="K275" s="21">
        <f t="shared" si="90"/>
        <v>34.5</v>
      </c>
      <c r="L275" s="21">
        <f t="shared" si="90"/>
        <v>0</v>
      </c>
      <c r="M275" s="21">
        <f t="shared" si="90"/>
        <v>0</v>
      </c>
    </row>
    <row r="276" spans="1:13" s="33" customFormat="1" ht="15.75" outlineLevel="1">
      <c r="A276" s="28"/>
      <c r="B276" s="29">
        <v>6152</v>
      </c>
      <c r="C276" s="30" t="s">
        <v>43</v>
      </c>
      <c r="D276" s="31">
        <f t="shared" si="42"/>
        <v>460</v>
      </c>
      <c r="E276" s="32">
        <f aca="true" t="shared" si="91" ref="E276:M276">E23*1.15*10</f>
        <v>0</v>
      </c>
      <c r="F276" s="32">
        <f t="shared" si="91"/>
        <v>23</v>
      </c>
      <c r="G276" s="32">
        <f t="shared" si="91"/>
        <v>80.49999999999999</v>
      </c>
      <c r="H276" s="32">
        <f t="shared" si="91"/>
        <v>115</v>
      </c>
      <c r="I276" s="32">
        <f t="shared" si="91"/>
        <v>115</v>
      </c>
      <c r="J276" s="32">
        <f t="shared" si="91"/>
        <v>92</v>
      </c>
      <c r="K276" s="32">
        <f t="shared" si="91"/>
        <v>34.5</v>
      </c>
      <c r="L276" s="32">
        <f t="shared" si="91"/>
        <v>0</v>
      </c>
      <c r="M276" s="32">
        <f t="shared" si="91"/>
        <v>0</v>
      </c>
    </row>
    <row r="277" spans="1:13" ht="15.75">
      <c r="A277" s="17"/>
      <c r="B277" s="19">
        <v>6200</v>
      </c>
      <c r="C277" s="19" t="s">
        <v>44</v>
      </c>
      <c r="D277" s="20">
        <f t="shared" si="42"/>
        <v>23.000000000000004</v>
      </c>
      <c r="E277" s="21">
        <f aca="true" t="shared" si="92" ref="E277:M277">E278</f>
        <v>0</v>
      </c>
      <c r="F277" s="21">
        <f t="shared" si="92"/>
        <v>1.1500000000000001</v>
      </c>
      <c r="G277" s="21">
        <f t="shared" si="92"/>
        <v>4.0249999999999995</v>
      </c>
      <c r="H277" s="21">
        <f t="shared" si="92"/>
        <v>5.75</v>
      </c>
      <c r="I277" s="21">
        <f t="shared" si="92"/>
        <v>5.75</v>
      </c>
      <c r="J277" s="21">
        <f t="shared" si="92"/>
        <v>4.6000000000000005</v>
      </c>
      <c r="K277" s="21">
        <f t="shared" si="92"/>
        <v>1.725</v>
      </c>
      <c r="L277" s="21">
        <f t="shared" si="92"/>
        <v>0</v>
      </c>
      <c r="M277" s="21">
        <f t="shared" si="92"/>
        <v>0</v>
      </c>
    </row>
    <row r="278" spans="1:13" s="33" customFormat="1" ht="15.75" outlineLevel="1">
      <c r="A278" s="28"/>
      <c r="B278" s="29">
        <v>6201</v>
      </c>
      <c r="C278" s="30" t="s">
        <v>45</v>
      </c>
      <c r="D278" s="31">
        <f t="shared" si="42"/>
        <v>23.000000000000004</v>
      </c>
      <c r="E278" s="32">
        <f aca="true" t="shared" si="93" ref="E278:M278">E276*5%</f>
        <v>0</v>
      </c>
      <c r="F278" s="32">
        <f t="shared" si="93"/>
        <v>1.1500000000000001</v>
      </c>
      <c r="G278" s="32">
        <f t="shared" si="93"/>
        <v>4.0249999999999995</v>
      </c>
      <c r="H278" s="32">
        <f t="shared" si="93"/>
        <v>5.75</v>
      </c>
      <c r="I278" s="32">
        <f t="shared" si="93"/>
        <v>5.75</v>
      </c>
      <c r="J278" s="32">
        <f t="shared" si="93"/>
        <v>4.6000000000000005</v>
      </c>
      <c r="K278" s="32">
        <f t="shared" si="93"/>
        <v>1.725</v>
      </c>
      <c r="L278" s="32">
        <f t="shared" si="93"/>
        <v>0</v>
      </c>
      <c r="M278" s="32">
        <f t="shared" si="93"/>
        <v>0</v>
      </c>
    </row>
    <row r="279" spans="1:13" ht="15.75">
      <c r="A279" s="17"/>
      <c r="B279" s="34">
        <v>6250</v>
      </c>
      <c r="C279" s="19" t="s">
        <v>46</v>
      </c>
      <c r="D279" s="20">
        <f t="shared" si="42"/>
        <v>64</v>
      </c>
      <c r="E279" s="21">
        <f aca="true" t="shared" si="94" ref="E279:M279">SUM(E280:E281)</f>
        <v>0</v>
      </c>
      <c r="F279" s="21">
        <f t="shared" si="94"/>
        <v>3.2</v>
      </c>
      <c r="G279" s="21">
        <f t="shared" si="94"/>
        <v>11.2</v>
      </c>
      <c r="H279" s="21">
        <f t="shared" si="94"/>
        <v>16</v>
      </c>
      <c r="I279" s="21">
        <f t="shared" si="94"/>
        <v>16</v>
      </c>
      <c r="J279" s="21">
        <f t="shared" si="94"/>
        <v>12.8</v>
      </c>
      <c r="K279" s="21">
        <f t="shared" si="94"/>
        <v>4.8</v>
      </c>
      <c r="L279" s="21">
        <f t="shared" si="94"/>
        <v>0</v>
      </c>
      <c r="M279" s="21">
        <f t="shared" si="94"/>
        <v>0</v>
      </c>
    </row>
    <row r="280" spans="1:13" s="33" customFormat="1" ht="15.75" outlineLevel="1">
      <c r="A280" s="28"/>
      <c r="B280" s="29">
        <v>6253</v>
      </c>
      <c r="C280" s="30" t="s">
        <v>47</v>
      </c>
      <c r="D280" s="31">
        <f t="shared" si="42"/>
        <v>60</v>
      </c>
      <c r="E280" s="32">
        <f aca="true" t="shared" si="95" ref="E280:M280">1.5*E23</f>
        <v>0</v>
      </c>
      <c r="F280" s="32">
        <f t="shared" si="95"/>
        <v>3</v>
      </c>
      <c r="G280" s="32">
        <f t="shared" si="95"/>
        <v>10.5</v>
      </c>
      <c r="H280" s="32">
        <f t="shared" si="95"/>
        <v>15</v>
      </c>
      <c r="I280" s="32">
        <f t="shared" si="95"/>
        <v>15</v>
      </c>
      <c r="J280" s="32">
        <f t="shared" si="95"/>
        <v>12</v>
      </c>
      <c r="K280" s="32">
        <f t="shared" si="95"/>
        <v>4.5</v>
      </c>
      <c r="L280" s="32">
        <f t="shared" si="95"/>
        <v>0</v>
      </c>
      <c r="M280" s="32">
        <f t="shared" si="95"/>
        <v>0</v>
      </c>
    </row>
    <row r="281" spans="1:13" s="33" customFormat="1" ht="15.75" outlineLevel="1">
      <c r="A281" s="28"/>
      <c r="B281" s="29">
        <v>6254</v>
      </c>
      <c r="C281" s="30" t="s">
        <v>48</v>
      </c>
      <c r="D281" s="31">
        <f t="shared" si="42"/>
        <v>4</v>
      </c>
      <c r="E281" s="32">
        <f aca="true" t="shared" si="96" ref="E281:M281">0.1*E23</f>
        <v>0</v>
      </c>
      <c r="F281" s="32">
        <f t="shared" si="96"/>
        <v>0.2</v>
      </c>
      <c r="G281" s="32">
        <f t="shared" si="96"/>
        <v>0.7000000000000001</v>
      </c>
      <c r="H281" s="32">
        <f t="shared" si="96"/>
        <v>1</v>
      </c>
      <c r="I281" s="32">
        <f t="shared" si="96"/>
        <v>1</v>
      </c>
      <c r="J281" s="32">
        <f t="shared" si="96"/>
        <v>0.8</v>
      </c>
      <c r="K281" s="32">
        <f t="shared" si="96"/>
        <v>0.30000000000000004</v>
      </c>
      <c r="L281" s="32">
        <f t="shared" si="96"/>
        <v>0</v>
      </c>
      <c r="M281" s="32">
        <f t="shared" si="96"/>
        <v>0</v>
      </c>
    </row>
    <row r="282" spans="1:13" ht="15.75">
      <c r="A282" s="17"/>
      <c r="B282" s="34">
        <v>6300</v>
      </c>
      <c r="C282" s="19" t="s">
        <v>49</v>
      </c>
      <c r="D282" s="20">
        <f t="shared" si="42"/>
        <v>24.84</v>
      </c>
      <c r="E282" s="21">
        <f aca="true" t="shared" si="97" ref="E282:M282">SUM(E283:E286)</f>
        <v>0</v>
      </c>
      <c r="F282" s="21">
        <f t="shared" si="97"/>
        <v>1.242</v>
      </c>
      <c r="G282" s="21">
        <f t="shared" si="97"/>
        <v>4.3469999999999995</v>
      </c>
      <c r="H282" s="21">
        <f t="shared" si="97"/>
        <v>6.209999999999999</v>
      </c>
      <c r="I282" s="21">
        <f t="shared" si="97"/>
        <v>6.209999999999999</v>
      </c>
      <c r="J282" s="21">
        <f t="shared" si="97"/>
        <v>4.968</v>
      </c>
      <c r="K282" s="21">
        <f t="shared" si="97"/>
        <v>1.863</v>
      </c>
      <c r="L282" s="21">
        <f t="shared" si="97"/>
        <v>0</v>
      </c>
      <c r="M282" s="21">
        <f t="shared" si="97"/>
        <v>0</v>
      </c>
    </row>
    <row r="283" spans="1:13" s="33" customFormat="1" ht="15.75" outlineLevel="1">
      <c r="A283" s="28"/>
      <c r="B283" s="29">
        <v>6301</v>
      </c>
      <c r="C283" s="30" t="s">
        <v>50</v>
      </c>
      <c r="D283" s="31">
        <f t="shared" si="42"/>
        <v>0</v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s="33" customFormat="1" ht="15.75" outlineLevel="1">
      <c r="A284" s="28"/>
      <c r="B284" s="29">
        <v>6302</v>
      </c>
      <c r="C284" s="30" t="s">
        <v>51</v>
      </c>
      <c r="D284" s="31">
        <f t="shared" si="42"/>
        <v>24.84</v>
      </c>
      <c r="E284" s="32">
        <f aca="true" t="shared" si="98" ref="E284:M284">1.15*4.5%*E23*12</f>
        <v>0</v>
      </c>
      <c r="F284" s="32">
        <f t="shared" si="98"/>
        <v>1.242</v>
      </c>
      <c r="G284" s="32">
        <f t="shared" si="98"/>
        <v>4.3469999999999995</v>
      </c>
      <c r="H284" s="32">
        <f t="shared" si="98"/>
        <v>6.209999999999999</v>
      </c>
      <c r="I284" s="32">
        <f t="shared" si="98"/>
        <v>6.209999999999999</v>
      </c>
      <c r="J284" s="32">
        <f t="shared" si="98"/>
        <v>4.968</v>
      </c>
      <c r="K284" s="32">
        <f t="shared" si="98"/>
        <v>1.863</v>
      </c>
      <c r="L284" s="32">
        <f t="shared" si="98"/>
        <v>0</v>
      </c>
      <c r="M284" s="32">
        <f t="shared" si="98"/>
        <v>0</v>
      </c>
    </row>
    <row r="285" spans="1:13" s="33" customFormat="1" ht="15.75" outlineLevel="1">
      <c r="A285" s="28"/>
      <c r="B285" s="29">
        <v>6303</v>
      </c>
      <c r="C285" s="30" t="s">
        <v>52</v>
      </c>
      <c r="D285" s="31">
        <f t="shared" si="42"/>
        <v>0</v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s="33" customFormat="1" ht="15.75" outlineLevel="1">
      <c r="A286" s="28"/>
      <c r="B286" s="29">
        <v>6304</v>
      </c>
      <c r="C286" s="30" t="s">
        <v>53</v>
      </c>
      <c r="D286" s="31">
        <f t="shared" si="42"/>
        <v>0</v>
      </c>
      <c r="E286" s="35"/>
      <c r="F286" s="35"/>
      <c r="G286" s="35"/>
      <c r="H286" s="35"/>
      <c r="I286" s="35"/>
      <c r="J286" s="32"/>
      <c r="K286" s="32"/>
      <c r="L286" s="32"/>
      <c r="M286" s="32"/>
    </row>
    <row r="287" spans="1:13" ht="15.75">
      <c r="A287" s="17"/>
      <c r="B287" s="34">
        <v>6400</v>
      </c>
      <c r="C287" s="19" t="s">
        <v>54</v>
      </c>
      <c r="D287" s="20">
        <f t="shared" si="42"/>
        <v>220</v>
      </c>
      <c r="E287" s="21">
        <f aca="true" t="shared" si="99" ref="E287:M287">SUM(E288:E289)</f>
        <v>0</v>
      </c>
      <c r="F287" s="21">
        <f t="shared" si="99"/>
        <v>11</v>
      </c>
      <c r="G287" s="21">
        <f t="shared" si="99"/>
        <v>38.5</v>
      </c>
      <c r="H287" s="21">
        <f t="shared" si="99"/>
        <v>55</v>
      </c>
      <c r="I287" s="21">
        <f t="shared" si="99"/>
        <v>55</v>
      </c>
      <c r="J287" s="21">
        <f t="shared" si="99"/>
        <v>44</v>
      </c>
      <c r="K287" s="21">
        <f t="shared" si="99"/>
        <v>16.5</v>
      </c>
      <c r="L287" s="21">
        <f t="shared" si="99"/>
        <v>0</v>
      </c>
      <c r="M287" s="21">
        <f t="shared" si="99"/>
        <v>0</v>
      </c>
    </row>
    <row r="288" spans="1:13" ht="15.75" outlineLevel="1">
      <c r="A288" s="17"/>
      <c r="B288" s="43">
        <v>6405</v>
      </c>
      <c r="C288" s="19" t="s">
        <v>102</v>
      </c>
      <c r="D288" s="20">
        <f t="shared" si="42"/>
        <v>220</v>
      </c>
      <c r="E288" s="21">
        <f aca="true" t="shared" si="100" ref="E288:M288">E23*5.5</f>
        <v>0</v>
      </c>
      <c r="F288" s="21">
        <f t="shared" si="100"/>
        <v>11</v>
      </c>
      <c r="G288" s="21">
        <f t="shared" si="100"/>
        <v>38.5</v>
      </c>
      <c r="H288" s="21">
        <f t="shared" si="100"/>
        <v>55</v>
      </c>
      <c r="I288" s="21">
        <f t="shared" si="100"/>
        <v>55</v>
      </c>
      <c r="J288" s="21">
        <f t="shared" si="100"/>
        <v>44</v>
      </c>
      <c r="K288" s="21">
        <f t="shared" si="100"/>
        <v>16.5</v>
      </c>
      <c r="L288" s="21">
        <f t="shared" si="100"/>
        <v>0</v>
      </c>
      <c r="M288" s="21">
        <f t="shared" si="100"/>
        <v>0</v>
      </c>
    </row>
    <row r="289" spans="1:13" s="33" customFormat="1" ht="15.75" outlineLevel="1">
      <c r="A289" s="28"/>
      <c r="B289" s="34">
        <v>6449</v>
      </c>
      <c r="C289" s="19" t="s">
        <v>55</v>
      </c>
      <c r="D289" s="20">
        <f t="shared" si="42"/>
        <v>0</v>
      </c>
      <c r="E289" s="35"/>
      <c r="F289" s="35"/>
      <c r="G289" s="35"/>
      <c r="H289" s="35"/>
      <c r="I289" s="35"/>
      <c r="J289" s="32"/>
      <c r="K289" s="32"/>
      <c r="L289" s="32"/>
      <c r="M289" s="32"/>
    </row>
    <row r="290" spans="1:13" ht="15.75">
      <c r="A290" s="36"/>
      <c r="B290" s="37"/>
      <c r="C290" s="27" t="s">
        <v>56</v>
      </c>
      <c r="D290" s="14">
        <f t="shared" si="42"/>
        <v>624.5</v>
      </c>
      <c r="E290" s="15">
        <f aca="true" t="shared" si="101" ref="E290:M290">E291+E296+E300+E306+E310+E313+E322</f>
        <v>0</v>
      </c>
      <c r="F290" s="15">
        <f t="shared" si="101"/>
        <v>31.83</v>
      </c>
      <c r="G290" s="15">
        <f t="shared" si="101"/>
        <v>111.405</v>
      </c>
      <c r="H290" s="15">
        <f t="shared" si="101"/>
        <v>159.15</v>
      </c>
      <c r="I290" s="15">
        <f t="shared" si="101"/>
        <v>159.15</v>
      </c>
      <c r="J290" s="15">
        <f t="shared" si="101"/>
        <v>118.52</v>
      </c>
      <c r="K290" s="15">
        <f t="shared" si="101"/>
        <v>44.445</v>
      </c>
      <c r="L290" s="15">
        <f t="shared" si="101"/>
        <v>0</v>
      </c>
      <c r="M290" s="15">
        <f t="shared" si="101"/>
        <v>0</v>
      </c>
    </row>
    <row r="291" spans="1:13" ht="15.75">
      <c r="A291" s="17"/>
      <c r="B291" s="34">
        <v>6500</v>
      </c>
      <c r="C291" s="19" t="s">
        <v>57</v>
      </c>
      <c r="D291" s="20">
        <f t="shared" si="42"/>
        <v>29.6</v>
      </c>
      <c r="E291" s="21">
        <f aca="true" t="shared" si="102" ref="E291:M291">SUM(E292:E295)</f>
        <v>0</v>
      </c>
      <c r="F291" s="21">
        <f t="shared" si="102"/>
        <v>1.48</v>
      </c>
      <c r="G291" s="21">
        <f t="shared" si="102"/>
        <v>5.18</v>
      </c>
      <c r="H291" s="21">
        <f t="shared" si="102"/>
        <v>7.4</v>
      </c>
      <c r="I291" s="21">
        <f t="shared" si="102"/>
        <v>7.4</v>
      </c>
      <c r="J291" s="21">
        <f t="shared" si="102"/>
        <v>5.92</v>
      </c>
      <c r="K291" s="21">
        <f t="shared" si="102"/>
        <v>2.2199999999999998</v>
      </c>
      <c r="L291" s="21">
        <f t="shared" si="102"/>
        <v>0</v>
      </c>
      <c r="M291" s="21">
        <f t="shared" si="102"/>
        <v>0</v>
      </c>
    </row>
    <row r="292" spans="1:13" s="33" customFormat="1" ht="15.75" outlineLevel="1">
      <c r="A292" s="28"/>
      <c r="B292" s="29">
        <v>6501</v>
      </c>
      <c r="C292" s="30" t="s">
        <v>58</v>
      </c>
      <c r="D292" s="31">
        <f t="shared" si="42"/>
        <v>20</v>
      </c>
      <c r="E292" s="32">
        <f aca="true" t="shared" si="103" ref="E292:M292">25*E23*10*0.002</f>
        <v>0</v>
      </c>
      <c r="F292" s="32">
        <f t="shared" si="103"/>
        <v>1</v>
      </c>
      <c r="G292" s="32">
        <f t="shared" si="103"/>
        <v>3.5</v>
      </c>
      <c r="H292" s="32">
        <f t="shared" si="103"/>
        <v>5</v>
      </c>
      <c r="I292" s="32">
        <f t="shared" si="103"/>
        <v>5</v>
      </c>
      <c r="J292" s="32">
        <f t="shared" si="103"/>
        <v>4</v>
      </c>
      <c r="K292" s="32">
        <f t="shared" si="103"/>
        <v>1.5</v>
      </c>
      <c r="L292" s="32">
        <f t="shared" si="103"/>
        <v>0</v>
      </c>
      <c r="M292" s="32">
        <f t="shared" si="103"/>
        <v>0</v>
      </c>
    </row>
    <row r="293" spans="1:13" s="33" customFormat="1" ht="15.75" outlineLevel="1">
      <c r="A293" s="28"/>
      <c r="B293" s="29">
        <v>6502</v>
      </c>
      <c r="C293" s="30" t="s">
        <v>59</v>
      </c>
      <c r="D293" s="31">
        <f t="shared" si="42"/>
        <v>9.600000000000001</v>
      </c>
      <c r="E293" s="32">
        <f aca="true" t="shared" si="104" ref="E293:M293">4*E23*10*0.006</f>
        <v>0</v>
      </c>
      <c r="F293" s="32">
        <f t="shared" si="104"/>
        <v>0.48</v>
      </c>
      <c r="G293" s="32">
        <f t="shared" si="104"/>
        <v>1.68</v>
      </c>
      <c r="H293" s="32">
        <f t="shared" si="104"/>
        <v>2.4</v>
      </c>
      <c r="I293" s="32">
        <f t="shared" si="104"/>
        <v>2.4</v>
      </c>
      <c r="J293" s="32">
        <f t="shared" si="104"/>
        <v>1.92</v>
      </c>
      <c r="K293" s="32">
        <f t="shared" si="104"/>
        <v>0.72</v>
      </c>
      <c r="L293" s="32">
        <f t="shared" si="104"/>
        <v>0</v>
      </c>
      <c r="M293" s="32">
        <f t="shared" si="104"/>
        <v>0</v>
      </c>
    </row>
    <row r="294" spans="1:13" s="33" customFormat="1" ht="15.75" outlineLevel="1">
      <c r="A294" s="28"/>
      <c r="B294" s="29">
        <v>6503</v>
      </c>
      <c r="C294" s="30" t="s">
        <v>60</v>
      </c>
      <c r="D294" s="31">
        <f t="shared" si="42"/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</row>
    <row r="295" spans="1:13" s="33" customFormat="1" ht="15.75" outlineLevel="1">
      <c r="A295" s="28"/>
      <c r="B295" s="29">
        <v>6504</v>
      </c>
      <c r="C295" s="30" t="s">
        <v>61</v>
      </c>
      <c r="D295" s="31">
        <f t="shared" si="42"/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</row>
    <row r="296" spans="1:13" ht="15.75">
      <c r="A296" s="17"/>
      <c r="B296" s="34">
        <v>6550</v>
      </c>
      <c r="C296" s="19" t="s">
        <v>62</v>
      </c>
      <c r="D296" s="20">
        <f t="shared" si="42"/>
        <v>31.9</v>
      </c>
      <c r="E296" s="21">
        <f>SUM(E297:E299)</f>
        <v>0</v>
      </c>
      <c r="F296" s="21">
        <f>SUM(F297:F299)</f>
        <v>2.2</v>
      </c>
      <c r="G296" s="21">
        <f>SUM(G297:G299)</f>
        <v>7.7</v>
      </c>
      <c r="H296" s="21">
        <f>SUM(H297:H299)</f>
        <v>11</v>
      </c>
      <c r="I296" s="21">
        <f>SUM(I297:I299)</f>
        <v>11</v>
      </c>
      <c r="J296" s="21"/>
      <c r="K296" s="21"/>
      <c r="L296" s="21"/>
      <c r="M296" s="21"/>
    </row>
    <row r="297" spans="1:13" s="33" customFormat="1" ht="15.75" outlineLevel="1">
      <c r="A297" s="28"/>
      <c r="B297" s="29">
        <v>6551</v>
      </c>
      <c r="C297" s="30" t="s">
        <v>63</v>
      </c>
      <c r="D297" s="31">
        <f t="shared" si="42"/>
        <v>4</v>
      </c>
      <c r="E297" s="35">
        <f aca="true" t="shared" si="105" ref="E297:M297">E23*10*0.01</f>
        <v>0</v>
      </c>
      <c r="F297" s="35">
        <f t="shared" si="105"/>
        <v>0.2</v>
      </c>
      <c r="G297" s="35">
        <f t="shared" si="105"/>
        <v>0.7000000000000001</v>
      </c>
      <c r="H297" s="35">
        <f t="shared" si="105"/>
        <v>1</v>
      </c>
      <c r="I297" s="35">
        <f t="shared" si="105"/>
        <v>1</v>
      </c>
      <c r="J297" s="35">
        <f t="shared" si="105"/>
        <v>0.8</v>
      </c>
      <c r="K297" s="35">
        <f t="shared" si="105"/>
        <v>0.3</v>
      </c>
      <c r="L297" s="35">
        <f t="shared" si="105"/>
        <v>0</v>
      </c>
      <c r="M297" s="35">
        <f t="shared" si="105"/>
        <v>0</v>
      </c>
    </row>
    <row r="298" spans="1:13" s="33" customFormat="1" ht="15.75" outlineLevel="1">
      <c r="A298" s="28"/>
      <c r="B298" s="29">
        <v>6552</v>
      </c>
      <c r="C298" s="30" t="s">
        <v>64</v>
      </c>
      <c r="D298" s="31">
        <f t="shared" si="42"/>
        <v>40</v>
      </c>
      <c r="E298" s="35">
        <f aca="true" t="shared" si="106" ref="E298:M298">E23*10*0.1</f>
        <v>0</v>
      </c>
      <c r="F298" s="35">
        <f t="shared" si="106"/>
        <v>2</v>
      </c>
      <c r="G298" s="35">
        <f t="shared" si="106"/>
        <v>7</v>
      </c>
      <c r="H298" s="35">
        <f t="shared" si="106"/>
        <v>10</v>
      </c>
      <c r="I298" s="35">
        <f t="shared" si="106"/>
        <v>10</v>
      </c>
      <c r="J298" s="35">
        <f t="shared" si="106"/>
        <v>8</v>
      </c>
      <c r="K298" s="35">
        <f t="shared" si="106"/>
        <v>3</v>
      </c>
      <c r="L298" s="35">
        <f t="shared" si="106"/>
        <v>0</v>
      </c>
      <c r="M298" s="35">
        <f t="shared" si="106"/>
        <v>0</v>
      </c>
    </row>
    <row r="299" spans="1:13" s="33" customFormat="1" ht="15.75" outlineLevel="1">
      <c r="A299" s="28"/>
      <c r="B299" s="29">
        <v>6599</v>
      </c>
      <c r="C299" s="30" t="s">
        <v>65</v>
      </c>
      <c r="D299" s="31">
        <f t="shared" si="42"/>
        <v>0</v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.75">
      <c r="A300" s="17"/>
      <c r="B300" s="34">
        <v>6600</v>
      </c>
      <c r="C300" s="19" t="s">
        <v>66</v>
      </c>
      <c r="D300" s="20">
        <f t="shared" si="42"/>
        <v>23.000000000000004</v>
      </c>
      <c r="E300" s="21">
        <f aca="true" t="shared" si="107" ref="E300:M300">SUM(E301:E305)</f>
        <v>0</v>
      </c>
      <c r="F300" s="21">
        <f t="shared" si="107"/>
        <v>1.1500000000000001</v>
      </c>
      <c r="G300" s="21">
        <f t="shared" si="107"/>
        <v>4.0249999999999995</v>
      </c>
      <c r="H300" s="21">
        <f t="shared" si="107"/>
        <v>5.75</v>
      </c>
      <c r="I300" s="21">
        <f t="shared" si="107"/>
        <v>5.75</v>
      </c>
      <c r="J300" s="21">
        <f t="shared" si="107"/>
        <v>4.6000000000000005</v>
      </c>
      <c r="K300" s="21">
        <f t="shared" si="107"/>
        <v>1.725</v>
      </c>
      <c r="L300" s="21">
        <f t="shared" si="107"/>
        <v>0</v>
      </c>
      <c r="M300" s="21">
        <f t="shared" si="107"/>
        <v>0</v>
      </c>
    </row>
    <row r="301" spans="1:13" s="33" customFormat="1" ht="15.75" outlineLevel="1">
      <c r="A301" s="28"/>
      <c r="B301" s="29">
        <v>6601</v>
      </c>
      <c r="C301" s="30" t="s">
        <v>67</v>
      </c>
      <c r="D301" s="31">
        <f t="shared" si="42"/>
        <v>0</v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s="33" customFormat="1" ht="15.75" outlineLevel="1">
      <c r="A302" s="28"/>
      <c r="B302" s="29">
        <v>6603</v>
      </c>
      <c r="C302" s="30" t="s">
        <v>68</v>
      </c>
      <c r="D302" s="31">
        <f t="shared" si="42"/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/>
      <c r="K302" s="32"/>
      <c r="L302" s="32"/>
      <c r="M302" s="32"/>
    </row>
    <row r="303" spans="1:13" s="33" customFormat="1" ht="15.75" outlineLevel="1">
      <c r="A303" s="28"/>
      <c r="B303" s="29">
        <v>6612</v>
      </c>
      <c r="C303" s="30" t="s">
        <v>69</v>
      </c>
      <c r="D303" s="31">
        <f t="shared" si="42"/>
        <v>23.000000000000004</v>
      </c>
      <c r="E303" s="32">
        <f aca="true" t="shared" si="108" ref="E303:M303">E276*5%</f>
        <v>0</v>
      </c>
      <c r="F303" s="32">
        <f t="shared" si="108"/>
        <v>1.1500000000000001</v>
      </c>
      <c r="G303" s="32">
        <f t="shared" si="108"/>
        <v>4.0249999999999995</v>
      </c>
      <c r="H303" s="32">
        <f t="shared" si="108"/>
        <v>5.75</v>
      </c>
      <c r="I303" s="32">
        <f t="shared" si="108"/>
        <v>5.75</v>
      </c>
      <c r="J303" s="32">
        <f t="shared" si="108"/>
        <v>4.6000000000000005</v>
      </c>
      <c r="K303" s="32">
        <f t="shared" si="108"/>
        <v>1.725</v>
      </c>
      <c r="L303" s="32">
        <f t="shared" si="108"/>
        <v>0</v>
      </c>
      <c r="M303" s="32">
        <f t="shared" si="108"/>
        <v>0</v>
      </c>
    </row>
    <row r="304" spans="1:13" s="33" customFormat="1" ht="15.75" outlineLevel="1">
      <c r="A304" s="28"/>
      <c r="B304" s="29">
        <v>6615</v>
      </c>
      <c r="C304" s="30" t="s">
        <v>70</v>
      </c>
      <c r="D304" s="31">
        <f t="shared" si="42"/>
        <v>0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/>
      <c r="K304" s="32"/>
      <c r="L304" s="32"/>
      <c r="M304" s="32"/>
    </row>
    <row r="305" spans="1:13" s="33" customFormat="1" ht="15.75" outlineLevel="1">
      <c r="A305" s="28"/>
      <c r="B305" s="29">
        <v>6117</v>
      </c>
      <c r="C305" s="30" t="s">
        <v>71</v>
      </c>
      <c r="D305" s="31">
        <f t="shared" si="42"/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/>
      <c r="K305" s="32"/>
      <c r="L305" s="32"/>
      <c r="M305" s="32"/>
    </row>
    <row r="306" spans="1:13" ht="15.75">
      <c r="A306" s="17"/>
      <c r="B306" s="34">
        <v>6700</v>
      </c>
      <c r="C306" s="19" t="s">
        <v>72</v>
      </c>
      <c r="D306" s="20">
        <f t="shared" si="42"/>
        <v>0</v>
      </c>
      <c r="E306" s="21">
        <f>SUM(E307:E309)</f>
        <v>0</v>
      </c>
      <c r="F306" s="21">
        <f>SUM(F307:F309)</f>
        <v>0</v>
      </c>
      <c r="G306" s="21">
        <f>SUM(G307:G309)</f>
        <v>0</v>
      </c>
      <c r="H306" s="21">
        <f>SUM(H307:H309)</f>
        <v>0</v>
      </c>
      <c r="I306" s="21">
        <f>SUM(I307:I309)</f>
        <v>0</v>
      </c>
      <c r="J306" s="21"/>
      <c r="K306" s="21"/>
      <c r="L306" s="21"/>
      <c r="M306" s="21"/>
    </row>
    <row r="307" spans="1:13" s="33" customFormat="1" ht="15.75" outlineLevel="1">
      <c r="A307" s="28"/>
      <c r="B307" s="29">
        <v>6701</v>
      </c>
      <c r="C307" s="30" t="s">
        <v>73</v>
      </c>
      <c r="D307" s="31">
        <f aca="true" t="shared" si="109" ref="D307:D335">SUM(E307:M307)</f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/>
      <c r="K307" s="32"/>
      <c r="L307" s="32"/>
      <c r="M307" s="32"/>
    </row>
    <row r="308" spans="1:13" s="33" customFormat="1" ht="15.75" outlineLevel="1">
      <c r="A308" s="28"/>
      <c r="B308" s="29">
        <v>6702</v>
      </c>
      <c r="C308" s="30" t="s">
        <v>74</v>
      </c>
      <c r="D308" s="31">
        <f t="shared" si="109"/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/>
      <c r="K308" s="32"/>
      <c r="L308" s="32"/>
      <c r="M308" s="32"/>
    </row>
    <row r="309" spans="1:13" s="33" customFormat="1" ht="15.75" outlineLevel="1">
      <c r="A309" s="28"/>
      <c r="B309" s="29">
        <v>6703</v>
      </c>
      <c r="C309" s="30" t="s">
        <v>75</v>
      </c>
      <c r="D309" s="31">
        <f t="shared" si="109"/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/>
      <c r="K309" s="32"/>
      <c r="L309" s="32"/>
      <c r="M309" s="32"/>
    </row>
    <row r="310" spans="1:13" ht="15.75">
      <c r="A310" s="17"/>
      <c r="B310" s="34">
        <v>6750</v>
      </c>
      <c r="C310" s="19" t="s">
        <v>76</v>
      </c>
      <c r="D310" s="20">
        <f t="shared" si="109"/>
        <v>60</v>
      </c>
      <c r="E310" s="21">
        <f aca="true" t="shared" si="110" ref="E310:M310">SUM(E311:E312)</f>
        <v>0</v>
      </c>
      <c r="F310" s="21">
        <f t="shared" si="110"/>
        <v>3</v>
      </c>
      <c r="G310" s="21">
        <f t="shared" si="110"/>
        <v>10.5</v>
      </c>
      <c r="H310" s="21">
        <f t="shared" si="110"/>
        <v>15</v>
      </c>
      <c r="I310" s="21">
        <f t="shared" si="110"/>
        <v>15</v>
      </c>
      <c r="J310" s="21">
        <f t="shared" si="110"/>
        <v>12</v>
      </c>
      <c r="K310" s="21">
        <f t="shared" si="110"/>
        <v>4.5</v>
      </c>
      <c r="L310" s="21">
        <f t="shared" si="110"/>
        <v>0</v>
      </c>
      <c r="M310" s="21">
        <f t="shared" si="110"/>
        <v>0</v>
      </c>
    </row>
    <row r="311" spans="1:13" s="33" customFormat="1" ht="15.75" outlineLevel="1">
      <c r="A311" s="28"/>
      <c r="B311" s="29">
        <v>6751</v>
      </c>
      <c r="C311" s="30" t="s">
        <v>77</v>
      </c>
      <c r="D311" s="31">
        <f t="shared" si="109"/>
        <v>60</v>
      </c>
      <c r="E311" s="32">
        <f aca="true" t="shared" si="111" ref="E311:M311">E23*1.5</f>
        <v>0</v>
      </c>
      <c r="F311" s="32">
        <f t="shared" si="111"/>
        <v>3</v>
      </c>
      <c r="G311" s="32">
        <f t="shared" si="111"/>
        <v>10.5</v>
      </c>
      <c r="H311" s="32">
        <f t="shared" si="111"/>
        <v>15</v>
      </c>
      <c r="I311" s="32">
        <f t="shared" si="111"/>
        <v>15</v>
      </c>
      <c r="J311" s="32">
        <f t="shared" si="111"/>
        <v>12</v>
      </c>
      <c r="K311" s="32">
        <f t="shared" si="111"/>
        <v>4.5</v>
      </c>
      <c r="L311" s="32">
        <f t="shared" si="111"/>
        <v>0</v>
      </c>
      <c r="M311" s="32">
        <f t="shared" si="111"/>
        <v>0</v>
      </c>
    </row>
    <row r="312" spans="1:13" s="33" customFormat="1" ht="15.75" outlineLevel="1">
      <c r="A312" s="28"/>
      <c r="B312" s="29">
        <v>6757</v>
      </c>
      <c r="C312" s="30" t="s">
        <v>78</v>
      </c>
      <c r="D312" s="31">
        <f t="shared" si="109"/>
        <v>0</v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.75">
      <c r="A313" s="17"/>
      <c r="B313" s="34">
        <v>6900</v>
      </c>
      <c r="C313" s="19" t="s">
        <v>79</v>
      </c>
      <c r="D313" s="20">
        <f t="shared" si="109"/>
        <v>0</v>
      </c>
      <c r="E313" s="21">
        <f aca="true" t="shared" si="112" ref="E313:M313">SUM(E314:E321)</f>
        <v>0</v>
      </c>
      <c r="F313" s="21">
        <f t="shared" si="112"/>
        <v>0</v>
      </c>
      <c r="G313" s="21">
        <f t="shared" si="112"/>
        <v>0</v>
      </c>
      <c r="H313" s="21">
        <f t="shared" si="112"/>
        <v>0</v>
      </c>
      <c r="I313" s="21">
        <f t="shared" si="112"/>
        <v>0</v>
      </c>
      <c r="J313" s="21">
        <f t="shared" si="112"/>
        <v>0</v>
      </c>
      <c r="K313" s="21">
        <f t="shared" si="112"/>
        <v>0</v>
      </c>
      <c r="L313" s="21">
        <f t="shared" si="112"/>
        <v>0</v>
      </c>
      <c r="M313" s="21">
        <f t="shared" si="112"/>
        <v>0</v>
      </c>
    </row>
    <row r="314" spans="1:13" s="33" customFormat="1" ht="15.75" outlineLevel="1">
      <c r="A314" s="28"/>
      <c r="B314" s="29">
        <v>6901</v>
      </c>
      <c r="C314" s="30" t="s">
        <v>80</v>
      </c>
      <c r="D314" s="31">
        <f t="shared" si="109"/>
        <v>0</v>
      </c>
      <c r="E314" s="35"/>
      <c r="F314" s="35"/>
      <c r="G314" s="35"/>
      <c r="H314" s="35"/>
      <c r="I314" s="35"/>
      <c r="J314" s="32"/>
      <c r="K314" s="32"/>
      <c r="L314" s="32"/>
      <c r="M314" s="32"/>
    </row>
    <row r="315" spans="1:13" s="33" customFormat="1" ht="15.75" outlineLevel="1">
      <c r="A315" s="28"/>
      <c r="B315" s="29">
        <v>6905</v>
      </c>
      <c r="C315" s="30" t="s">
        <v>81</v>
      </c>
      <c r="D315" s="31">
        <f t="shared" si="109"/>
        <v>0</v>
      </c>
      <c r="E315" s="35"/>
      <c r="F315" s="35"/>
      <c r="G315" s="35"/>
      <c r="H315" s="35"/>
      <c r="I315" s="35"/>
      <c r="J315" s="32"/>
      <c r="K315" s="32"/>
      <c r="L315" s="32"/>
      <c r="M315" s="32"/>
    </row>
    <row r="316" spans="1:13" s="33" customFormat="1" ht="15.75" outlineLevel="1">
      <c r="A316" s="28"/>
      <c r="B316" s="29">
        <v>6907</v>
      </c>
      <c r="C316" s="30" t="s">
        <v>82</v>
      </c>
      <c r="D316" s="31">
        <f t="shared" si="109"/>
        <v>0</v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s="33" customFormat="1" ht="15.75" outlineLevel="1">
      <c r="A317" s="28"/>
      <c r="B317" s="29">
        <v>6912</v>
      </c>
      <c r="C317" s="30" t="s">
        <v>83</v>
      </c>
      <c r="D317" s="31">
        <f t="shared" si="109"/>
        <v>0</v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s="33" customFormat="1" ht="15.75" outlineLevel="1">
      <c r="A318" s="28"/>
      <c r="B318" s="29">
        <v>6916</v>
      </c>
      <c r="C318" s="30" t="s">
        <v>84</v>
      </c>
      <c r="D318" s="31">
        <f t="shared" si="109"/>
        <v>0</v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s="33" customFormat="1" ht="15.75" outlineLevel="1">
      <c r="A319" s="28"/>
      <c r="B319" s="29">
        <v>6917</v>
      </c>
      <c r="C319" s="30" t="s">
        <v>103</v>
      </c>
      <c r="D319" s="31">
        <f t="shared" si="109"/>
        <v>0</v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s="33" customFormat="1" ht="15.75" outlineLevel="1">
      <c r="A320" s="28"/>
      <c r="B320" s="29">
        <v>6921</v>
      </c>
      <c r="C320" s="30" t="s">
        <v>86</v>
      </c>
      <c r="D320" s="31">
        <f t="shared" si="109"/>
        <v>0</v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s="33" customFormat="1" ht="15.75" outlineLevel="1">
      <c r="A321" s="28"/>
      <c r="B321" s="29">
        <v>6949</v>
      </c>
      <c r="C321" s="30" t="s">
        <v>87</v>
      </c>
      <c r="D321" s="31">
        <f t="shared" si="109"/>
        <v>0</v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.75">
      <c r="A322" s="17"/>
      <c r="B322" s="34">
        <v>7000</v>
      </c>
      <c r="C322" s="19" t="s">
        <v>88</v>
      </c>
      <c r="D322" s="20">
        <f t="shared" si="109"/>
        <v>480</v>
      </c>
      <c r="E322" s="21">
        <f aca="true" t="shared" si="113" ref="E322:M322">SUM(E323:E328)</f>
        <v>0</v>
      </c>
      <c r="F322" s="21">
        <f t="shared" si="113"/>
        <v>24</v>
      </c>
      <c r="G322" s="21">
        <f t="shared" si="113"/>
        <v>84</v>
      </c>
      <c r="H322" s="21">
        <f t="shared" si="113"/>
        <v>120</v>
      </c>
      <c r="I322" s="21">
        <f t="shared" si="113"/>
        <v>120</v>
      </c>
      <c r="J322" s="21">
        <f t="shared" si="113"/>
        <v>96</v>
      </c>
      <c r="K322" s="21">
        <f t="shared" si="113"/>
        <v>36</v>
      </c>
      <c r="L322" s="21">
        <f t="shared" si="113"/>
        <v>0</v>
      </c>
      <c r="M322" s="21">
        <f t="shared" si="113"/>
        <v>0</v>
      </c>
    </row>
    <row r="323" spans="1:13" s="33" customFormat="1" ht="15.75" outlineLevel="1">
      <c r="A323" s="28"/>
      <c r="B323" s="29">
        <v>7001</v>
      </c>
      <c r="C323" s="30" t="s">
        <v>89</v>
      </c>
      <c r="D323" s="31">
        <f t="shared" si="109"/>
        <v>40</v>
      </c>
      <c r="E323" s="32">
        <f aca="true" t="shared" si="114" ref="E323:M323">E23*1</f>
        <v>0</v>
      </c>
      <c r="F323" s="32">
        <f t="shared" si="114"/>
        <v>2</v>
      </c>
      <c r="G323" s="32">
        <f t="shared" si="114"/>
        <v>7</v>
      </c>
      <c r="H323" s="32">
        <f t="shared" si="114"/>
        <v>10</v>
      </c>
      <c r="I323" s="32">
        <f t="shared" si="114"/>
        <v>10</v>
      </c>
      <c r="J323" s="32">
        <f t="shared" si="114"/>
        <v>8</v>
      </c>
      <c r="K323" s="32">
        <f t="shared" si="114"/>
        <v>3</v>
      </c>
      <c r="L323" s="32">
        <f t="shared" si="114"/>
        <v>0</v>
      </c>
      <c r="M323" s="32">
        <f t="shared" si="114"/>
        <v>0</v>
      </c>
    </row>
    <row r="324" spans="1:13" s="33" customFormat="1" ht="15.75" outlineLevel="1">
      <c r="A324" s="28"/>
      <c r="B324" s="29">
        <v>7002</v>
      </c>
      <c r="C324" s="30" t="s">
        <v>81</v>
      </c>
      <c r="D324" s="31">
        <f t="shared" si="109"/>
        <v>0</v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s="33" customFormat="1" ht="15.75" outlineLevel="1">
      <c r="A325" s="28"/>
      <c r="B325" s="29">
        <v>7003</v>
      </c>
      <c r="C325" s="30" t="s">
        <v>90</v>
      </c>
      <c r="D325" s="31">
        <f t="shared" si="109"/>
        <v>0</v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s="33" customFormat="1" ht="15.75" outlineLevel="1">
      <c r="A326" s="28"/>
      <c r="B326" s="29">
        <v>7004</v>
      </c>
      <c r="C326" s="30" t="s">
        <v>91</v>
      </c>
      <c r="D326" s="31">
        <f t="shared" si="109"/>
        <v>0</v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s="33" customFormat="1" ht="15.75" outlineLevel="1">
      <c r="A327" s="28"/>
      <c r="B327" s="29">
        <v>7006</v>
      </c>
      <c r="C327" s="30" t="s">
        <v>92</v>
      </c>
      <c r="D327" s="31">
        <f t="shared" si="109"/>
        <v>40</v>
      </c>
      <c r="E327" s="32">
        <f aca="true" t="shared" si="115" ref="E327:M327">E23*1</f>
        <v>0</v>
      </c>
      <c r="F327" s="32">
        <f t="shared" si="115"/>
        <v>2</v>
      </c>
      <c r="G327" s="32">
        <f t="shared" si="115"/>
        <v>7</v>
      </c>
      <c r="H327" s="32">
        <f t="shared" si="115"/>
        <v>10</v>
      </c>
      <c r="I327" s="32">
        <f t="shared" si="115"/>
        <v>10</v>
      </c>
      <c r="J327" s="32">
        <f t="shared" si="115"/>
        <v>8</v>
      </c>
      <c r="K327" s="32">
        <f t="shared" si="115"/>
        <v>3</v>
      </c>
      <c r="L327" s="32">
        <f t="shared" si="115"/>
        <v>0</v>
      </c>
      <c r="M327" s="32">
        <f t="shared" si="115"/>
        <v>0</v>
      </c>
    </row>
    <row r="328" spans="1:13" s="33" customFormat="1" ht="15.75" outlineLevel="1">
      <c r="A328" s="28"/>
      <c r="B328" s="29">
        <v>7049</v>
      </c>
      <c r="C328" s="30" t="s">
        <v>104</v>
      </c>
      <c r="D328" s="31">
        <f t="shared" si="109"/>
        <v>400</v>
      </c>
      <c r="E328" s="32">
        <f aca="true" t="shared" si="116" ref="E328:M328">E23*10</f>
        <v>0</v>
      </c>
      <c r="F328" s="32">
        <f t="shared" si="116"/>
        <v>20</v>
      </c>
      <c r="G328" s="32">
        <f t="shared" si="116"/>
        <v>70</v>
      </c>
      <c r="H328" s="32">
        <f t="shared" si="116"/>
        <v>100</v>
      </c>
      <c r="I328" s="32">
        <f t="shared" si="116"/>
        <v>100</v>
      </c>
      <c r="J328" s="32">
        <f t="shared" si="116"/>
        <v>80</v>
      </c>
      <c r="K328" s="32">
        <f t="shared" si="116"/>
        <v>30</v>
      </c>
      <c r="L328" s="32">
        <f t="shared" si="116"/>
        <v>0</v>
      </c>
      <c r="M328" s="32">
        <f t="shared" si="116"/>
        <v>0</v>
      </c>
    </row>
    <row r="329" spans="1:13" ht="15.75">
      <c r="A329" s="36"/>
      <c r="B329" s="37"/>
      <c r="C329" s="27" t="s">
        <v>94</v>
      </c>
      <c r="D329" s="14">
        <f t="shared" si="109"/>
        <v>12</v>
      </c>
      <c r="E329" s="15">
        <f aca="true" t="shared" si="117" ref="E329:M329">E330</f>
        <v>0</v>
      </c>
      <c r="F329" s="15">
        <f t="shared" si="117"/>
        <v>0.6000000000000001</v>
      </c>
      <c r="G329" s="15">
        <f t="shared" si="117"/>
        <v>2.1</v>
      </c>
      <c r="H329" s="15">
        <f t="shared" si="117"/>
        <v>3</v>
      </c>
      <c r="I329" s="15">
        <f t="shared" si="117"/>
        <v>3</v>
      </c>
      <c r="J329" s="15">
        <f t="shared" si="117"/>
        <v>2.4000000000000004</v>
      </c>
      <c r="K329" s="15">
        <f t="shared" si="117"/>
        <v>0.9000000000000001</v>
      </c>
      <c r="L329" s="15">
        <f t="shared" si="117"/>
        <v>0</v>
      </c>
      <c r="M329" s="15">
        <f t="shared" si="117"/>
        <v>0</v>
      </c>
    </row>
    <row r="330" spans="1:13" ht="15.75">
      <c r="A330" s="28"/>
      <c r="B330" s="34">
        <v>7750</v>
      </c>
      <c r="C330" s="19" t="s">
        <v>95</v>
      </c>
      <c r="D330" s="20">
        <f t="shared" si="109"/>
        <v>12</v>
      </c>
      <c r="E330" s="21">
        <f aca="true" t="shared" si="118" ref="E330:M330">SUM(E331:E335)</f>
        <v>0</v>
      </c>
      <c r="F330" s="21">
        <f t="shared" si="118"/>
        <v>0.6000000000000001</v>
      </c>
      <c r="G330" s="21">
        <f t="shared" si="118"/>
        <v>2.1</v>
      </c>
      <c r="H330" s="21">
        <f t="shared" si="118"/>
        <v>3</v>
      </c>
      <c r="I330" s="21">
        <f t="shared" si="118"/>
        <v>3</v>
      </c>
      <c r="J330" s="21">
        <f t="shared" si="118"/>
        <v>2.4000000000000004</v>
      </c>
      <c r="K330" s="21">
        <f t="shared" si="118"/>
        <v>0.9000000000000001</v>
      </c>
      <c r="L330" s="21">
        <f t="shared" si="118"/>
        <v>0</v>
      </c>
      <c r="M330" s="21">
        <f t="shared" si="118"/>
        <v>0</v>
      </c>
    </row>
    <row r="331" spans="1:13" s="33" customFormat="1" ht="15.75" outlineLevel="1">
      <c r="A331" s="28"/>
      <c r="B331" s="29">
        <v>7752</v>
      </c>
      <c r="C331" s="30" t="s">
        <v>96</v>
      </c>
      <c r="D331" s="31">
        <f t="shared" si="109"/>
        <v>12</v>
      </c>
      <c r="E331" s="32">
        <f aca="true" t="shared" si="119" ref="E331:M331">E23*0.1*3</f>
        <v>0</v>
      </c>
      <c r="F331" s="32">
        <f t="shared" si="119"/>
        <v>0.6000000000000001</v>
      </c>
      <c r="G331" s="32">
        <f t="shared" si="119"/>
        <v>2.1</v>
      </c>
      <c r="H331" s="32">
        <f t="shared" si="119"/>
        <v>3</v>
      </c>
      <c r="I331" s="32">
        <f t="shared" si="119"/>
        <v>3</v>
      </c>
      <c r="J331" s="32">
        <f t="shared" si="119"/>
        <v>2.4000000000000004</v>
      </c>
      <c r="K331" s="32">
        <f t="shared" si="119"/>
        <v>0.9000000000000001</v>
      </c>
      <c r="L331" s="32">
        <f t="shared" si="119"/>
        <v>0</v>
      </c>
      <c r="M331" s="32">
        <f t="shared" si="119"/>
        <v>0</v>
      </c>
    </row>
    <row r="332" spans="1:13" s="33" customFormat="1" ht="15.75" outlineLevel="1">
      <c r="A332" s="28"/>
      <c r="B332" s="29">
        <v>7756</v>
      </c>
      <c r="C332" s="30" t="s">
        <v>97</v>
      </c>
      <c r="D332" s="31">
        <f t="shared" si="109"/>
        <v>0</v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s="33" customFormat="1" ht="15.75" outlineLevel="1">
      <c r="A333" s="28"/>
      <c r="B333" s="29">
        <v>7757</v>
      </c>
      <c r="C333" s="30" t="s">
        <v>98</v>
      </c>
      <c r="D333" s="31">
        <f t="shared" si="109"/>
        <v>0</v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s="33" customFormat="1" ht="15.75" outlineLevel="1">
      <c r="A334" s="28"/>
      <c r="B334" s="29">
        <v>7761</v>
      </c>
      <c r="C334" s="30" t="s">
        <v>99</v>
      </c>
      <c r="D334" s="31">
        <f t="shared" si="109"/>
        <v>0</v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s="33" customFormat="1" ht="15.75" outlineLevel="1">
      <c r="A335" s="28"/>
      <c r="B335" s="29">
        <v>7758</v>
      </c>
      <c r="C335" s="30" t="s">
        <v>100</v>
      </c>
      <c r="D335" s="31">
        <f t="shared" si="109"/>
        <v>0</v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s="33" customFormat="1" ht="15.75" outlineLevel="1">
      <c r="A336" s="28"/>
      <c r="B336" s="29"/>
      <c r="C336" s="30"/>
      <c r="D336" s="31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s="10" customFormat="1" ht="15.75">
      <c r="A337" s="39"/>
      <c r="B337" s="44"/>
      <c r="C337" s="13" t="s">
        <v>108</v>
      </c>
      <c r="D337" s="14"/>
      <c r="E337" s="15">
        <f aca="true" t="shared" si="120" ref="E337:M337">E45/90</f>
        <v>27.648807777777783</v>
      </c>
      <c r="F337" s="15">
        <f t="shared" si="120"/>
        <v>26.196807777777778</v>
      </c>
      <c r="G337" s="15">
        <f t="shared" si="120"/>
        <v>26.196807777777778</v>
      </c>
      <c r="H337" s="15">
        <f t="shared" si="120"/>
        <v>26.196807777777778</v>
      </c>
      <c r="I337" s="15">
        <f t="shared" si="120"/>
        <v>26.196807777777778</v>
      </c>
      <c r="J337" s="15">
        <f t="shared" si="120"/>
        <v>0</v>
      </c>
      <c r="K337" s="15">
        <f t="shared" si="120"/>
        <v>0</v>
      </c>
      <c r="L337" s="15">
        <f t="shared" si="120"/>
        <v>0</v>
      </c>
      <c r="M337" s="15">
        <f t="shared" si="120"/>
        <v>0</v>
      </c>
    </row>
    <row r="338" spans="1:13" s="10" customFormat="1" ht="15.75">
      <c r="A338" s="39"/>
      <c r="B338" s="44"/>
      <c r="C338" s="13" t="s">
        <v>109</v>
      </c>
      <c r="D338" s="14"/>
      <c r="E338" s="15">
        <f aca="true" t="shared" si="121" ref="E338:M338">E117/E17</f>
        <v>27.74861880687563</v>
      </c>
      <c r="F338" s="15">
        <f t="shared" si="121"/>
        <v>27.98225937834941</v>
      </c>
      <c r="G338" s="15">
        <f t="shared" si="121"/>
        <v>28.036021715526605</v>
      </c>
      <c r="H338" s="15">
        <f t="shared" si="121"/>
        <v>27.929862433862432</v>
      </c>
      <c r="I338" s="15">
        <f t="shared" si="121"/>
        <v>28.133555555555557</v>
      </c>
      <c r="J338" s="15">
        <f t="shared" si="121"/>
        <v>27.833777777777776</v>
      </c>
      <c r="K338" s="15">
        <f t="shared" si="121"/>
        <v>28.461128205128205</v>
      </c>
      <c r="L338" s="15">
        <f t="shared" si="121"/>
        <v>31.40183333333333</v>
      </c>
      <c r="M338" s="15">
        <f t="shared" si="121"/>
        <v>44.14488888888889</v>
      </c>
    </row>
    <row r="339" spans="1:13" s="10" customFormat="1" ht="15.75">
      <c r="A339" s="39"/>
      <c r="B339" s="44"/>
      <c r="C339" s="13" t="s">
        <v>110</v>
      </c>
      <c r="D339" s="14"/>
      <c r="E339" s="15">
        <f aca="true" t="shared" si="122" ref="E339:J339">E190/E29</f>
        <v>24.795999999999996</v>
      </c>
      <c r="F339" s="15">
        <f t="shared" si="122"/>
        <v>24.795999999999996</v>
      </c>
      <c r="G339" s="15">
        <f t="shared" si="122"/>
        <v>24.795999999999996</v>
      </c>
      <c r="H339" s="15">
        <f t="shared" si="122"/>
        <v>24.795999999999996</v>
      </c>
      <c r="I339" s="15">
        <f t="shared" si="122"/>
        <v>24.795999999999996</v>
      </c>
      <c r="J339" s="15">
        <f t="shared" si="122"/>
        <v>24.949333333333335</v>
      </c>
      <c r="K339" s="15"/>
      <c r="L339" s="15"/>
      <c r="M339" s="15"/>
    </row>
    <row r="340" spans="1:13" s="10" customFormat="1" ht="15.75">
      <c r="A340" s="11"/>
      <c r="B340" s="13"/>
      <c r="C340" s="13" t="s">
        <v>111</v>
      </c>
      <c r="D340" s="14"/>
      <c r="E340" s="15"/>
      <c r="F340" s="15">
        <f aca="true" t="shared" si="123" ref="F340:K340">F263/F23</f>
        <v>36.010999999999996</v>
      </c>
      <c r="G340" s="15">
        <f t="shared" si="123"/>
        <v>36.011</v>
      </c>
      <c r="H340" s="15">
        <f t="shared" si="123"/>
        <v>36.011</v>
      </c>
      <c r="I340" s="15">
        <f t="shared" si="123"/>
        <v>36.011</v>
      </c>
      <c r="J340" s="15">
        <f t="shared" si="123"/>
        <v>34.910999999999994</v>
      </c>
      <c r="K340" s="15">
        <f t="shared" si="123"/>
        <v>34.911</v>
      </c>
      <c r="L340" s="15"/>
      <c r="M340" s="15"/>
    </row>
    <row r="341" spans="1:13" s="10" customFormat="1" ht="15.75">
      <c r="A341" s="11" t="s">
        <v>112</v>
      </c>
      <c r="B341" s="13"/>
      <c r="C341" s="13" t="s">
        <v>113</v>
      </c>
      <c r="D341" s="14">
        <f>D342+D407</f>
        <v>3508</v>
      </c>
      <c r="E341" s="15">
        <f aca="true" t="shared" si="124" ref="E341:M341">E342+E407</f>
        <v>868.8264999999999</v>
      </c>
      <c r="F341" s="15">
        <f t="shared" si="124"/>
        <v>868.8264999999999</v>
      </c>
      <c r="G341" s="15">
        <f t="shared" si="124"/>
        <v>868.8264999999999</v>
      </c>
      <c r="H341" s="15">
        <f t="shared" si="124"/>
        <v>451.255</v>
      </c>
      <c r="I341" s="15">
        <f t="shared" si="124"/>
        <v>451.255</v>
      </c>
      <c r="J341" s="15">
        <f t="shared" si="124"/>
        <v>0</v>
      </c>
      <c r="K341" s="15">
        <f t="shared" si="124"/>
        <v>0</v>
      </c>
      <c r="L341" s="15">
        <f t="shared" si="124"/>
        <v>0</v>
      </c>
      <c r="M341" s="15">
        <f t="shared" si="124"/>
        <v>0</v>
      </c>
    </row>
    <row r="342" spans="1:13" s="10" customFormat="1" ht="15.75">
      <c r="A342" s="11">
        <v>1</v>
      </c>
      <c r="B342" s="13"/>
      <c r="C342" s="13" t="s">
        <v>114</v>
      </c>
      <c r="D342" s="14">
        <v>2256</v>
      </c>
      <c r="E342" s="15">
        <f>E343+E361+E400</f>
        <v>451.255</v>
      </c>
      <c r="F342" s="15">
        <f>F343+F361+F400</f>
        <v>451.255</v>
      </c>
      <c r="G342" s="15">
        <f>G343+G361+G400</f>
        <v>451.255</v>
      </c>
      <c r="H342" s="15">
        <f>H343+H361+H400</f>
        <v>451.255</v>
      </c>
      <c r="I342" s="15">
        <f>I343+I361+I400</f>
        <v>451.255</v>
      </c>
      <c r="J342" s="15"/>
      <c r="K342" s="15"/>
      <c r="L342" s="15"/>
      <c r="M342" s="15"/>
    </row>
    <row r="343" spans="1:13" s="10" customFormat="1" ht="15.75">
      <c r="A343" s="11"/>
      <c r="B343" s="13"/>
      <c r="C343" s="27" t="s">
        <v>31</v>
      </c>
      <c r="D343" s="14">
        <f aca="true" t="shared" si="125" ref="D343:D404">SUM(E343:M343)</f>
        <v>623.775</v>
      </c>
      <c r="E343" s="15">
        <f>E346+E348+E350+E353+E358</f>
        <v>124.755</v>
      </c>
      <c r="F343" s="15">
        <f>F346+F348+F350+F353+F358</f>
        <v>124.755</v>
      </c>
      <c r="G343" s="15">
        <f>G346+G348+G350+G353+G358</f>
        <v>124.755</v>
      </c>
      <c r="H343" s="15">
        <f>H346+H348+H350+H353+H358</f>
        <v>124.755</v>
      </c>
      <c r="I343" s="15">
        <f>I346+I348+I350+I353+I358</f>
        <v>124.755</v>
      </c>
      <c r="J343" s="15"/>
      <c r="K343" s="15"/>
      <c r="L343" s="15"/>
      <c r="M343" s="15"/>
    </row>
    <row r="344" spans="1:13" ht="15.75">
      <c r="A344" s="17"/>
      <c r="B344" s="19">
        <v>6050</v>
      </c>
      <c r="C344" s="19" t="s">
        <v>33</v>
      </c>
      <c r="D344" s="20">
        <f t="shared" si="125"/>
        <v>8.625</v>
      </c>
      <c r="E344" s="21">
        <f aca="true" t="shared" si="126" ref="E344:M344">E345</f>
        <v>1.7249999999999999</v>
      </c>
      <c r="F344" s="21">
        <f t="shared" si="126"/>
        <v>1.7249999999999999</v>
      </c>
      <c r="G344" s="21">
        <f t="shared" si="126"/>
        <v>1.7249999999999999</v>
      </c>
      <c r="H344" s="21">
        <f t="shared" si="126"/>
        <v>1.7249999999999999</v>
      </c>
      <c r="I344" s="21">
        <f t="shared" si="126"/>
        <v>1.7249999999999999</v>
      </c>
      <c r="J344" s="21">
        <f t="shared" si="126"/>
        <v>0</v>
      </c>
      <c r="K344" s="21">
        <f t="shared" si="126"/>
        <v>0</v>
      </c>
      <c r="L344" s="21">
        <f t="shared" si="126"/>
        <v>0</v>
      </c>
      <c r="M344" s="21">
        <f t="shared" si="126"/>
        <v>0</v>
      </c>
    </row>
    <row r="345" spans="1:13" s="33" customFormat="1" ht="15.75" outlineLevel="1">
      <c r="A345" s="28"/>
      <c r="B345" s="30">
        <v>6051</v>
      </c>
      <c r="C345" s="30" t="s">
        <v>115</v>
      </c>
      <c r="D345" s="20">
        <f t="shared" si="125"/>
        <v>8.625</v>
      </c>
      <c r="E345" s="32">
        <f>1.15*1.5</f>
        <v>1.7249999999999999</v>
      </c>
      <c r="F345" s="32">
        <f>1.15*1.5</f>
        <v>1.7249999999999999</v>
      </c>
      <c r="G345" s="32">
        <f>1.15*1.5</f>
        <v>1.7249999999999999</v>
      </c>
      <c r="H345" s="32">
        <f>1.15*1.5</f>
        <v>1.7249999999999999</v>
      </c>
      <c r="I345" s="32">
        <f>1.15*1.5</f>
        <v>1.7249999999999999</v>
      </c>
      <c r="J345" s="32"/>
      <c r="K345" s="32"/>
      <c r="L345" s="32"/>
      <c r="M345" s="32"/>
    </row>
    <row r="346" spans="1:13" ht="15.75">
      <c r="A346" s="17"/>
      <c r="B346" s="19">
        <v>6150</v>
      </c>
      <c r="C346" s="19" t="s">
        <v>42</v>
      </c>
      <c r="D346" s="20">
        <f t="shared" si="125"/>
        <v>0</v>
      </c>
      <c r="E346" s="21">
        <f aca="true" t="shared" si="127" ref="E346:M346">E347</f>
        <v>0</v>
      </c>
      <c r="F346" s="21">
        <f t="shared" si="127"/>
        <v>0</v>
      </c>
      <c r="G346" s="21">
        <f t="shared" si="127"/>
        <v>0</v>
      </c>
      <c r="H346" s="21">
        <f t="shared" si="127"/>
        <v>0</v>
      </c>
      <c r="I346" s="21">
        <f t="shared" si="127"/>
        <v>0</v>
      </c>
      <c r="J346" s="21">
        <f t="shared" si="127"/>
        <v>0</v>
      </c>
      <c r="K346" s="21">
        <f t="shared" si="127"/>
        <v>0</v>
      </c>
      <c r="L346" s="21">
        <f t="shared" si="127"/>
        <v>0</v>
      </c>
      <c r="M346" s="21">
        <f t="shared" si="127"/>
        <v>0</v>
      </c>
    </row>
    <row r="347" spans="1:13" s="33" customFormat="1" ht="15.75" outlineLevel="1">
      <c r="A347" s="28"/>
      <c r="B347" s="29">
        <v>6152</v>
      </c>
      <c r="C347" s="30" t="s">
        <v>43</v>
      </c>
      <c r="D347" s="31">
        <f t="shared" si="125"/>
        <v>0</v>
      </c>
      <c r="E347" s="32"/>
      <c r="F347" s="32"/>
      <c r="G347" s="32"/>
      <c r="H347" s="32"/>
      <c r="I347" s="32"/>
      <c r="J347" s="32">
        <f>J33*1.15*2</f>
        <v>0</v>
      </c>
      <c r="K347" s="32">
        <f>K33*1.15*2</f>
        <v>0</v>
      </c>
      <c r="L347" s="32">
        <f>L33*1.15*2</f>
        <v>0</v>
      </c>
      <c r="M347" s="32">
        <f>M33*1.15*2</f>
        <v>0</v>
      </c>
    </row>
    <row r="348" spans="1:13" ht="15.75">
      <c r="A348" s="17"/>
      <c r="B348" s="19">
        <v>6200</v>
      </c>
      <c r="C348" s="19" t="s">
        <v>44</v>
      </c>
      <c r="D348" s="20">
        <f t="shared" si="125"/>
        <v>26.25</v>
      </c>
      <c r="E348" s="21">
        <f aca="true" t="shared" si="128" ref="E348:M348">E349</f>
        <v>5.25</v>
      </c>
      <c r="F348" s="21">
        <f t="shared" si="128"/>
        <v>5.25</v>
      </c>
      <c r="G348" s="21">
        <f t="shared" si="128"/>
        <v>5.25</v>
      </c>
      <c r="H348" s="21">
        <f t="shared" si="128"/>
        <v>5.25</v>
      </c>
      <c r="I348" s="21">
        <f t="shared" si="128"/>
        <v>5.25</v>
      </c>
      <c r="J348" s="21">
        <f t="shared" si="128"/>
        <v>0</v>
      </c>
      <c r="K348" s="21">
        <f t="shared" si="128"/>
        <v>0</v>
      </c>
      <c r="L348" s="21">
        <f t="shared" si="128"/>
        <v>0</v>
      </c>
      <c r="M348" s="21">
        <f t="shared" si="128"/>
        <v>0</v>
      </c>
    </row>
    <row r="349" spans="1:13" s="33" customFormat="1" ht="15.75" outlineLevel="1">
      <c r="A349" s="28"/>
      <c r="B349" s="29">
        <v>6201</v>
      </c>
      <c r="C349" s="30" t="s">
        <v>45</v>
      </c>
      <c r="D349" s="31">
        <f t="shared" si="125"/>
        <v>26.25</v>
      </c>
      <c r="E349" s="32">
        <f>E33*50%*0.35</f>
        <v>5.25</v>
      </c>
      <c r="F349" s="32">
        <f>F33*50%*0.35</f>
        <v>5.25</v>
      </c>
      <c r="G349" s="32">
        <f>G33*50%*0.35</f>
        <v>5.25</v>
      </c>
      <c r="H349" s="32">
        <f>H33*50%*0.35</f>
        <v>5.25</v>
      </c>
      <c r="I349" s="32">
        <f>I33*50%*0.35</f>
        <v>5.25</v>
      </c>
      <c r="J349" s="32">
        <f>J347*2%</f>
        <v>0</v>
      </c>
      <c r="K349" s="32">
        <f>K347*2%</f>
        <v>0</v>
      </c>
      <c r="L349" s="32">
        <f>L347*2%</f>
        <v>0</v>
      </c>
      <c r="M349" s="32">
        <f>M347*2%</f>
        <v>0</v>
      </c>
    </row>
    <row r="350" spans="1:13" ht="15.75">
      <c r="A350" s="17"/>
      <c r="B350" s="34">
        <v>6250</v>
      </c>
      <c r="C350" s="19" t="s">
        <v>46</v>
      </c>
      <c r="D350" s="20">
        <f t="shared" si="125"/>
        <v>15</v>
      </c>
      <c r="E350" s="21">
        <f aca="true" t="shared" si="129" ref="E350:M350">SUM(E351:E352)</f>
        <v>3</v>
      </c>
      <c r="F350" s="21">
        <f t="shared" si="129"/>
        <v>3</v>
      </c>
      <c r="G350" s="21">
        <f t="shared" si="129"/>
        <v>3</v>
      </c>
      <c r="H350" s="21">
        <f t="shared" si="129"/>
        <v>3</v>
      </c>
      <c r="I350" s="21">
        <f t="shared" si="129"/>
        <v>3</v>
      </c>
      <c r="J350" s="21">
        <f t="shared" si="129"/>
        <v>0</v>
      </c>
      <c r="K350" s="21">
        <f t="shared" si="129"/>
        <v>0</v>
      </c>
      <c r="L350" s="21">
        <f t="shared" si="129"/>
        <v>0</v>
      </c>
      <c r="M350" s="21">
        <f t="shared" si="129"/>
        <v>0</v>
      </c>
    </row>
    <row r="351" spans="1:13" s="33" customFormat="1" ht="15.75" outlineLevel="1">
      <c r="A351" s="28"/>
      <c r="B351" s="29">
        <v>6253</v>
      </c>
      <c r="C351" s="30" t="s">
        <v>47</v>
      </c>
      <c r="D351" s="31">
        <f t="shared" si="125"/>
        <v>0</v>
      </c>
      <c r="E351" s="32"/>
      <c r="F351" s="32"/>
      <c r="G351" s="32"/>
      <c r="H351" s="32"/>
      <c r="I351" s="32"/>
      <c r="J351" s="32">
        <f>1.5*J33</f>
        <v>0</v>
      </c>
      <c r="K351" s="32">
        <f>1.5*K33</f>
        <v>0</v>
      </c>
      <c r="L351" s="32">
        <f>1.5*L33</f>
        <v>0</v>
      </c>
      <c r="M351" s="32">
        <f>1.5*M33</f>
        <v>0</v>
      </c>
    </row>
    <row r="352" spans="1:13" s="33" customFormat="1" ht="15.75" outlineLevel="1">
      <c r="A352" s="28"/>
      <c r="B352" s="29">
        <v>6254</v>
      </c>
      <c r="C352" s="30" t="s">
        <v>48</v>
      </c>
      <c r="D352" s="31">
        <f t="shared" si="125"/>
        <v>15</v>
      </c>
      <c r="E352" s="32">
        <f aca="true" t="shared" si="130" ref="E352:M352">0.1*E33</f>
        <v>3</v>
      </c>
      <c r="F352" s="32">
        <f t="shared" si="130"/>
        <v>3</v>
      </c>
      <c r="G352" s="32">
        <f t="shared" si="130"/>
        <v>3</v>
      </c>
      <c r="H352" s="32">
        <f t="shared" si="130"/>
        <v>3</v>
      </c>
      <c r="I352" s="32">
        <f t="shared" si="130"/>
        <v>3</v>
      </c>
      <c r="J352" s="32">
        <f t="shared" si="130"/>
        <v>0</v>
      </c>
      <c r="K352" s="32">
        <f t="shared" si="130"/>
        <v>0</v>
      </c>
      <c r="L352" s="32">
        <f t="shared" si="130"/>
        <v>0</v>
      </c>
      <c r="M352" s="32">
        <f t="shared" si="130"/>
        <v>0</v>
      </c>
    </row>
    <row r="353" spans="1:13" ht="15.75">
      <c r="A353" s="17"/>
      <c r="B353" s="34">
        <v>6300</v>
      </c>
      <c r="C353" s="19" t="s">
        <v>49</v>
      </c>
      <c r="D353" s="20">
        <f t="shared" si="125"/>
        <v>15.525</v>
      </c>
      <c r="E353" s="21">
        <f aca="true" t="shared" si="131" ref="E353:M353">SUM(E354:E357)</f>
        <v>3.105</v>
      </c>
      <c r="F353" s="21">
        <f t="shared" si="131"/>
        <v>3.105</v>
      </c>
      <c r="G353" s="21">
        <f t="shared" si="131"/>
        <v>3.105</v>
      </c>
      <c r="H353" s="21">
        <f t="shared" si="131"/>
        <v>3.105</v>
      </c>
      <c r="I353" s="21">
        <f t="shared" si="131"/>
        <v>3.105</v>
      </c>
      <c r="J353" s="21">
        <f t="shared" si="131"/>
        <v>0</v>
      </c>
      <c r="K353" s="21">
        <f t="shared" si="131"/>
        <v>0</v>
      </c>
      <c r="L353" s="21">
        <f t="shared" si="131"/>
        <v>0</v>
      </c>
      <c r="M353" s="21">
        <f t="shared" si="131"/>
        <v>0</v>
      </c>
    </row>
    <row r="354" spans="1:13" s="33" customFormat="1" ht="15.75" outlineLevel="1">
      <c r="A354" s="28"/>
      <c r="B354" s="29">
        <v>6301</v>
      </c>
      <c r="C354" s="30" t="s">
        <v>50</v>
      </c>
      <c r="D354" s="31">
        <f t="shared" si="125"/>
        <v>0</v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s="33" customFormat="1" ht="15.75" outlineLevel="1">
      <c r="A355" s="28"/>
      <c r="B355" s="29">
        <v>6302</v>
      </c>
      <c r="C355" s="30" t="s">
        <v>51</v>
      </c>
      <c r="D355" s="31">
        <f t="shared" si="125"/>
        <v>15.525</v>
      </c>
      <c r="E355" s="32">
        <f>1.15*4.5%*E33*2</f>
        <v>3.105</v>
      </c>
      <c r="F355" s="32">
        <f>1.15*4.5%*F33*2</f>
        <v>3.105</v>
      </c>
      <c r="G355" s="32">
        <f>1.15*4.5%*G33*2</f>
        <v>3.105</v>
      </c>
      <c r="H355" s="32">
        <f>1.15*4.5%*H33*2</f>
        <v>3.105</v>
      </c>
      <c r="I355" s="32">
        <f>1.15*4.5%*I33*2</f>
        <v>3.105</v>
      </c>
      <c r="J355" s="32">
        <f>1.15*4.5%*J33*12</f>
        <v>0</v>
      </c>
      <c r="K355" s="32">
        <f>1.15*4.5%*K33*12</f>
        <v>0</v>
      </c>
      <c r="L355" s="32">
        <f>1.15*4.5%*L33*12</f>
        <v>0</v>
      </c>
      <c r="M355" s="32">
        <f>1.15*4.5%*M33*12</f>
        <v>0</v>
      </c>
    </row>
    <row r="356" spans="1:13" s="33" customFormat="1" ht="15.75" outlineLevel="1">
      <c r="A356" s="28"/>
      <c r="B356" s="29">
        <v>6303</v>
      </c>
      <c r="C356" s="30" t="s">
        <v>52</v>
      </c>
      <c r="D356" s="31">
        <f t="shared" si="125"/>
        <v>0</v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s="33" customFormat="1" ht="15.75" outlineLevel="1">
      <c r="A357" s="28"/>
      <c r="B357" s="29">
        <v>6304</v>
      </c>
      <c r="C357" s="30" t="s">
        <v>53</v>
      </c>
      <c r="D357" s="31">
        <f t="shared" si="125"/>
        <v>0</v>
      </c>
      <c r="E357" s="35"/>
      <c r="F357" s="35"/>
      <c r="G357" s="35"/>
      <c r="H357" s="35"/>
      <c r="I357" s="35"/>
      <c r="J357" s="32"/>
      <c r="K357" s="32"/>
      <c r="L357" s="32"/>
      <c r="M357" s="32"/>
    </row>
    <row r="358" spans="1:13" ht="15.75">
      <c r="A358" s="17"/>
      <c r="B358" s="34">
        <v>6400</v>
      </c>
      <c r="C358" s="19" t="s">
        <v>54</v>
      </c>
      <c r="D358" s="20">
        <f t="shared" si="125"/>
        <v>567</v>
      </c>
      <c r="E358" s="21">
        <f aca="true" t="shared" si="132" ref="E358:M358">SUM(E359:E360)</f>
        <v>113.39999999999999</v>
      </c>
      <c r="F358" s="21">
        <f t="shared" si="132"/>
        <v>113.39999999999999</v>
      </c>
      <c r="G358" s="21">
        <f t="shared" si="132"/>
        <v>113.39999999999999</v>
      </c>
      <c r="H358" s="21">
        <f t="shared" si="132"/>
        <v>113.39999999999999</v>
      </c>
      <c r="I358" s="21">
        <f t="shared" si="132"/>
        <v>113.39999999999999</v>
      </c>
      <c r="J358" s="21">
        <f t="shared" si="132"/>
        <v>0</v>
      </c>
      <c r="K358" s="21">
        <f t="shared" si="132"/>
        <v>0</v>
      </c>
      <c r="L358" s="21">
        <f t="shared" si="132"/>
        <v>0</v>
      </c>
      <c r="M358" s="21">
        <f t="shared" si="132"/>
        <v>0</v>
      </c>
    </row>
    <row r="359" spans="1:13" ht="15.75" outlineLevel="1">
      <c r="A359" s="17"/>
      <c r="B359" s="43">
        <v>6405</v>
      </c>
      <c r="C359" s="19" t="s">
        <v>102</v>
      </c>
      <c r="D359" s="20">
        <f t="shared" si="125"/>
        <v>0</v>
      </c>
      <c r="E359" s="21"/>
      <c r="F359" s="21"/>
      <c r="G359" s="21"/>
      <c r="H359" s="21"/>
      <c r="I359" s="21"/>
      <c r="J359" s="21"/>
      <c r="K359" s="21"/>
      <c r="L359" s="21"/>
      <c r="M359" s="21"/>
    </row>
    <row r="360" spans="1:13" s="33" customFormat="1" ht="15.75" outlineLevel="1">
      <c r="A360" s="28"/>
      <c r="B360" s="34">
        <v>6449</v>
      </c>
      <c r="C360" s="19" t="s">
        <v>116</v>
      </c>
      <c r="D360" s="20">
        <f t="shared" si="125"/>
        <v>567</v>
      </c>
      <c r="E360" s="35">
        <f>E33*0.09*42</f>
        <v>113.39999999999999</v>
      </c>
      <c r="F360" s="35">
        <f>F33*0.09*42</f>
        <v>113.39999999999999</v>
      </c>
      <c r="G360" s="35">
        <f>G33*0.09*42</f>
        <v>113.39999999999999</v>
      </c>
      <c r="H360" s="35">
        <f>H33*0.09*42</f>
        <v>113.39999999999999</v>
      </c>
      <c r="I360" s="35">
        <f>I33*0.09*42</f>
        <v>113.39999999999999</v>
      </c>
      <c r="J360" s="32"/>
      <c r="K360" s="32"/>
      <c r="L360" s="32"/>
      <c r="M360" s="32"/>
    </row>
    <row r="361" spans="1:13" ht="15.75">
      <c r="A361" s="36"/>
      <c r="B361" s="37"/>
      <c r="C361" s="27" t="s">
        <v>56</v>
      </c>
      <c r="D361" s="14">
        <f t="shared" si="125"/>
        <v>1425</v>
      </c>
      <c r="E361" s="15">
        <f aca="true" t="shared" si="133" ref="E361:M361">E362+E367+E371+E377+E381+E384+E393</f>
        <v>285</v>
      </c>
      <c r="F361" s="15">
        <f t="shared" si="133"/>
        <v>285</v>
      </c>
      <c r="G361" s="15">
        <f t="shared" si="133"/>
        <v>285</v>
      </c>
      <c r="H361" s="15">
        <f t="shared" si="133"/>
        <v>285</v>
      </c>
      <c r="I361" s="15">
        <f t="shared" si="133"/>
        <v>285</v>
      </c>
      <c r="J361" s="15">
        <f t="shared" si="133"/>
        <v>0</v>
      </c>
      <c r="K361" s="15">
        <f t="shared" si="133"/>
        <v>0</v>
      </c>
      <c r="L361" s="15">
        <f t="shared" si="133"/>
        <v>0</v>
      </c>
      <c r="M361" s="15">
        <f t="shared" si="133"/>
        <v>0</v>
      </c>
    </row>
    <row r="362" spans="1:13" ht="15.75">
      <c r="A362" s="17"/>
      <c r="B362" s="34">
        <v>6500</v>
      </c>
      <c r="C362" s="19" t="s">
        <v>57</v>
      </c>
      <c r="D362" s="20">
        <f t="shared" si="125"/>
        <v>22.199999999999996</v>
      </c>
      <c r="E362" s="21">
        <f aca="true" t="shared" si="134" ref="E362:M362">SUM(E363:E366)</f>
        <v>4.4399999999999995</v>
      </c>
      <c r="F362" s="21">
        <f t="shared" si="134"/>
        <v>4.4399999999999995</v>
      </c>
      <c r="G362" s="21">
        <f t="shared" si="134"/>
        <v>4.4399999999999995</v>
      </c>
      <c r="H362" s="21">
        <f t="shared" si="134"/>
        <v>4.4399999999999995</v>
      </c>
      <c r="I362" s="21">
        <f t="shared" si="134"/>
        <v>4.4399999999999995</v>
      </c>
      <c r="J362" s="21">
        <f t="shared" si="134"/>
        <v>0</v>
      </c>
      <c r="K362" s="21">
        <f t="shared" si="134"/>
        <v>0</v>
      </c>
      <c r="L362" s="21">
        <f t="shared" si="134"/>
        <v>0</v>
      </c>
      <c r="M362" s="21">
        <f t="shared" si="134"/>
        <v>0</v>
      </c>
    </row>
    <row r="363" spans="1:13" s="33" customFormat="1" ht="15.75" outlineLevel="1">
      <c r="A363" s="28"/>
      <c r="B363" s="29">
        <v>6501</v>
      </c>
      <c r="C363" s="30" t="s">
        <v>58</v>
      </c>
      <c r="D363" s="31">
        <f t="shared" si="125"/>
        <v>15</v>
      </c>
      <c r="E363" s="32">
        <f aca="true" t="shared" si="135" ref="E363:M363">25*E33*2*0.002</f>
        <v>3</v>
      </c>
      <c r="F363" s="32">
        <f t="shared" si="135"/>
        <v>3</v>
      </c>
      <c r="G363" s="32">
        <f t="shared" si="135"/>
        <v>3</v>
      </c>
      <c r="H363" s="32">
        <f t="shared" si="135"/>
        <v>3</v>
      </c>
      <c r="I363" s="32">
        <f t="shared" si="135"/>
        <v>3</v>
      </c>
      <c r="J363" s="32">
        <f t="shared" si="135"/>
        <v>0</v>
      </c>
      <c r="K363" s="32">
        <f t="shared" si="135"/>
        <v>0</v>
      </c>
      <c r="L363" s="32">
        <f t="shared" si="135"/>
        <v>0</v>
      </c>
      <c r="M363" s="32">
        <f t="shared" si="135"/>
        <v>0</v>
      </c>
    </row>
    <row r="364" spans="1:13" s="33" customFormat="1" ht="15.75" outlineLevel="1">
      <c r="A364" s="28"/>
      <c r="B364" s="29">
        <v>6502</v>
      </c>
      <c r="C364" s="30" t="s">
        <v>59</v>
      </c>
      <c r="D364" s="31">
        <f t="shared" si="125"/>
        <v>7.199999999999999</v>
      </c>
      <c r="E364" s="32">
        <f aca="true" t="shared" si="136" ref="E364:M364">4*E33*2*0.006</f>
        <v>1.44</v>
      </c>
      <c r="F364" s="32">
        <f t="shared" si="136"/>
        <v>1.44</v>
      </c>
      <c r="G364" s="32">
        <f t="shared" si="136"/>
        <v>1.44</v>
      </c>
      <c r="H364" s="32">
        <f t="shared" si="136"/>
        <v>1.44</v>
      </c>
      <c r="I364" s="32">
        <f t="shared" si="136"/>
        <v>1.44</v>
      </c>
      <c r="J364" s="32">
        <f t="shared" si="136"/>
        <v>0</v>
      </c>
      <c r="K364" s="32">
        <f t="shared" si="136"/>
        <v>0</v>
      </c>
      <c r="L364" s="32">
        <f t="shared" si="136"/>
        <v>0</v>
      </c>
      <c r="M364" s="32">
        <f t="shared" si="136"/>
        <v>0</v>
      </c>
    </row>
    <row r="365" spans="1:13" s="33" customFormat="1" ht="15.75" outlineLevel="1">
      <c r="A365" s="28"/>
      <c r="B365" s="29">
        <v>6503</v>
      </c>
      <c r="C365" s="30" t="s">
        <v>60</v>
      </c>
      <c r="D365" s="31">
        <f t="shared" si="125"/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</row>
    <row r="366" spans="1:13" s="33" customFormat="1" ht="15.75" outlineLevel="1">
      <c r="A366" s="28"/>
      <c r="B366" s="29">
        <v>6504</v>
      </c>
      <c r="C366" s="30" t="s">
        <v>61</v>
      </c>
      <c r="D366" s="31">
        <f t="shared" si="125"/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</row>
    <row r="367" spans="1:13" ht="15.75">
      <c r="A367" s="17"/>
      <c r="B367" s="34">
        <v>6550</v>
      </c>
      <c r="C367" s="19" t="s">
        <v>62</v>
      </c>
      <c r="D367" s="20">
        <f t="shared" si="125"/>
        <v>3</v>
      </c>
      <c r="E367" s="21">
        <f>SUM(E368:E370)</f>
        <v>0.6</v>
      </c>
      <c r="F367" s="21">
        <f>SUM(F368:F370)</f>
        <v>0.6</v>
      </c>
      <c r="G367" s="21">
        <f>SUM(G368:G370)</f>
        <v>0.6</v>
      </c>
      <c r="H367" s="21">
        <f>SUM(H368:H370)</f>
        <v>0.6</v>
      </c>
      <c r="I367" s="21">
        <f>SUM(I368:I370)</f>
        <v>0.6</v>
      </c>
      <c r="J367" s="21"/>
      <c r="K367" s="21"/>
      <c r="L367" s="21"/>
      <c r="M367" s="21"/>
    </row>
    <row r="368" spans="1:13" s="33" customFormat="1" ht="15.75" outlineLevel="1">
      <c r="A368" s="28"/>
      <c r="B368" s="29">
        <v>6551</v>
      </c>
      <c r="C368" s="30" t="s">
        <v>63</v>
      </c>
      <c r="D368" s="31">
        <f t="shared" si="125"/>
        <v>3</v>
      </c>
      <c r="E368" s="35">
        <f aca="true" t="shared" si="137" ref="E368:M368">E33*2*0.01</f>
        <v>0.6</v>
      </c>
      <c r="F368" s="35">
        <f t="shared" si="137"/>
        <v>0.6</v>
      </c>
      <c r="G368" s="35">
        <f t="shared" si="137"/>
        <v>0.6</v>
      </c>
      <c r="H368" s="35">
        <f t="shared" si="137"/>
        <v>0.6</v>
      </c>
      <c r="I368" s="35">
        <f t="shared" si="137"/>
        <v>0.6</v>
      </c>
      <c r="J368" s="35">
        <f t="shared" si="137"/>
        <v>0</v>
      </c>
      <c r="K368" s="35">
        <f t="shared" si="137"/>
        <v>0</v>
      </c>
      <c r="L368" s="35">
        <f t="shared" si="137"/>
        <v>0</v>
      </c>
      <c r="M368" s="35">
        <f t="shared" si="137"/>
        <v>0</v>
      </c>
    </row>
    <row r="369" spans="1:13" s="33" customFormat="1" ht="15.75" outlineLevel="1">
      <c r="A369" s="28"/>
      <c r="B369" s="29">
        <v>6552</v>
      </c>
      <c r="C369" s="30" t="s">
        <v>64</v>
      </c>
      <c r="D369" s="31">
        <f t="shared" si="125"/>
        <v>0</v>
      </c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s="33" customFormat="1" ht="15.75" outlineLevel="1">
      <c r="A370" s="28"/>
      <c r="B370" s="29">
        <v>6599</v>
      </c>
      <c r="C370" s="30" t="s">
        <v>65</v>
      </c>
      <c r="D370" s="31">
        <f t="shared" si="125"/>
        <v>0</v>
      </c>
      <c r="E370" s="32">
        <v>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</row>
    <row r="371" spans="1:13" ht="15.75">
      <c r="A371" s="17"/>
      <c r="B371" s="34">
        <v>6600</v>
      </c>
      <c r="C371" s="19" t="s">
        <v>66</v>
      </c>
      <c r="D371" s="20">
        <f t="shared" si="125"/>
        <v>4.8</v>
      </c>
      <c r="E371" s="21">
        <f aca="true" t="shared" si="138" ref="E371:M371">SUM(E372:E376)</f>
        <v>0.96</v>
      </c>
      <c r="F371" s="21">
        <f t="shared" si="138"/>
        <v>0.96</v>
      </c>
      <c r="G371" s="21">
        <f t="shared" si="138"/>
        <v>0.96</v>
      </c>
      <c r="H371" s="21">
        <f t="shared" si="138"/>
        <v>0.96</v>
      </c>
      <c r="I371" s="21">
        <f t="shared" si="138"/>
        <v>0.96</v>
      </c>
      <c r="J371" s="21">
        <f t="shared" si="138"/>
        <v>0</v>
      </c>
      <c r="K371" s="21">
        <f t="shared" si="138"/>
        <v>0</v>
      </c>
      <c r="L371" s="21">
        <f t="shared" si="138"/>
        <v>0</v>
      </c>
      <c r="M371" s="21">
        <f t="shared" si="138"/>
        <v>0</v>
      </c>
    </row>
    <row r="372" spans="1:13" s="33" customFormat="1" ht="15.75" outlineLevel="1">
      <c r="A372" s="28"/>
      <c r="B372" s="29">
        <v>6601</v>
      </c>
      <c r="C372" s="30" t="s">
        <v>67</v>
      </c>
      <c r="D372" s="31">
        <f t="shared" si="125"/>
        <v>4.8</v>
      </c>
      <c r="E372" s="32">
        <v>0.96</v>
      </c>
      <c r="F372" s="32">
        <v>0.96</v>
      </c>
      <c r="G372" s="32">
        <v>0.96</v>
      </c>
      <c r="H372" s="32">
        <v>0.96</v>
      </c>
      <c r="I372" s="32">
        <v>0.96</v>
      </c>
      <c r="J372" s="32"/>
      <c r="K372" s="32"/>
      <c r="L372" s="32"/>
      <c r="M372" s="32"/>
    </row>
    <row r="373" spans="1:13" s="33" customFormat="1" ht="15.75" outlineLevel="1">
      <c r="A373" s="28"/>
      <c r="B373" s="29">
        <v>6603</v>
      </c>
      <c r="C373" s="30" t="s">
        <v>68</v>
      </c>
      <c r="D373" s="31">
        <f t="shared" si="125"/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/>
      <c r="K373" s="32"/>
      <c r="L373" s="32"/>
      <c r="M373" s="32"/>
    </row>
    <row r="374" spans="1:13" s="33" customFormat="1" ht="15.75" outlineLevel="1">
      <c r="A374" s="28"/>
      <c r="B374" s="29">
        <v>6612</v>
      </c>
      <c r="C374" s="30" t="s">
        <v>69</v>
      </c>
      <c r="D374" s="31">
        <f t="shared" si="125"/>
        <v>0</v>
      </c>
      <c r="E374" s="32">
        <f aca="true" t="shared" si="139" ref="E374:M374">E347*1%</f>
        <v>0</v>
      </c>
      <c r="F374" s="32">
        <f t="shared" si="139"/>
        <v>0</v>
      </c>
      <c r="G374" s="32">
        <f t="shared" si="139"/>
        <v>0</v>
      </c>
      <c r="H374" s="32">
        <f t="shared" si="139"/>
        <v>0</v>
      </c>
      <c r="I374" s="32">
        <f t="shared" si="139"/>
        <v>0</v>
      </c>
      <c r="J374" s="32">
        <f t="shared" si="139"/>
        <v>0</v>
      </c>
      <c r="K374" s="32">
        <f t="shared" si="139"/>
        <v>0</v>
      </c>
      <c r="L374" s="32">
        <f t="shared" si="139"/>
        <v>0</v>
      </c>
      <c r="M374" s="32">
        <f t="shared" si="139"/>
        <v>0</v>
      </c>
    </row>
    <row r="375" spans="1:13" s="33" customFormat="1" ht="15.75" outlineLevel="1">
      <c r="A375" s="28"/>
      <c r="B375" s="29">
        <v>6615</v>
      </c>
      <c r="C375" s="30" t="s">
        <v>70</v>
      </c>
      <c r="D375" s="31">
        <f t="shared" si="125"/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/>
      <c r="K375" s="32"/>
      <c r="L375" s="32"/>
      <c r="M375" s="32"/>
    </row>
    <row r="376" spans="1:13" s="33" customFormat="1" ht="15.75" outlineLevel="1">
      <c r="A376" s="28"/>
      <c r="B376" s="29">
        <v>6117</v>
      </c>
      <c r="C376" s="30" t="s">
        <v>71</v>
      </c>
      <c r="D376" s="31">
        <f t="shared" si="125"/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/>
      <c r="K376" s="32"/>
      <c r="L376" s="32"/>
      <c r="M376" s="32"/>
    </row>
    <row r="377" spans="1:13" ht="15.75">
      <c r="A377" s="17"/>
      <c r="B377" s="34">
        <v>6700</v>
      </c>
      <c r="C377" s="19" t="s">
        <v>72</v>
      </c>
      <c r="D377" s="20">
        <f t="shared" si="125"/>
        <v>0</v>
      </c>
      <c r="E377" s="21">
        <f>SUM(E378:E380)</f>
        <v>0</v>
      </c>
      <c r="F377" s="21">
        <f>SUM(F378:F380)</f>
        <v>0</v>
      </c>
      <c r="G377" s="21">
        <f>SUM(G378:G380)</f>
        <v>0</v>
      </c>
      <c r="H377" s="21">
        <f>SUM(H378:H380)</f>
        <v>0</v>
      </c>
      <c r="I377" s="21">
        <f>SUM(I378:I380)</f>
        <v>0</v>
      </c>
      <c r="J377" s="21"/>
      <c r="K377" s="21"/>
      <c r="L377" s="21"/>
      <c r="M377" s="21"/>
    </row>
    <row r="378" spans="1:13" s="33" customFormat="1" ht="15.75" outlineLevel="1">
      <c r="A378" s="28"/>
      <c r="B378" s="29">
        <v>6701</v>
      </c>
      <c r="C378" s="30" t="s">
        <v>73</v>
      </c>
      <c r="D378" s="31">
        <f t="shared" si="125"/>
        <v>0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/>
      <c r="K378" s="32"/>
      <c r="L378" s="32"/>
      <c r="M378" s="32"/>
    </row>
    <row r="379" spans="1:13" s="33" customFormat="1" ht="15.75" outlineLevel="1">
      <c r="A379" s="28"/>
      <c r="B379" s="29">
        <v>6702</v>
      </c>
      <c r="C379" s="30" t="s">
        <v>74</v>
      </c>
      <c r="D379" s="31">
        <f t="shared" si="125"/>
        <v>0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/>
      <c r="K379" s="32"/>
      <c r="L379" s="32"/>
      <c r="M379" s="32"/>
    </row>
    <row r="380" spans="1:13" s="33" customFormat="1" ht="15.75" outlineLevel="1">
      <c r="A380" s="28"/>
      <c r="B380" s="29">
        <v>6703</v>
      </c>
      <c r="C380" s="30" t="s">
        <v>75</v>
      </c>
      <c r="D380" s="31">
        <f t="shared" si="125"/>
        <v>0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/>
      <c r="K380" s="32"/>
      <c r="L380" s="32"/>
      <c r="M380" s="32"/>
    </row>
    <row r="381" spans="1:13" ht="15.75">
      <c r="A381" s="17"/>
      <c r="B381" s="34">
        <v>6750</v>
      </c>
      <c r="C381" s="19" t="s">
        <v>76</v>
      </c>
      <c r="D381" s="20">
        <f t="shared" si="125"/>
        <v>225</v>
      </c>
      <c r="E381" s="21">
        <f aca="true" t="shared" si="140" ref="E381:M381">SUM(E382:E383)</f>
        <v>45</v>
      </c>
      <c r="F381" s="21">
        <f t="shared" si="140"/>
        <v>45</v>
      </c>
      <c r="G381" s="21">
        <f t="shared" si="140"/>
        <v>45</v>
      </c>
      <c r="H381" s="21">
        <f t="shared" si="140"/>
        <v>45</v>
      </c>
      <c r="I381" s="21">
        <f t="shared" si="140"/>
        <v>45</v>
      </c>
      <c r="J381" s="21">
        <f t="shared" si="140"/>
        <v>0</v>
      </c>
      <c r="K381" s="21">
        <f t="shared" si="140"/>
        <v>0</v>
      </c>
      <c r="L381" s="21">
        <f t="shared" si="140"/>
        <v>0</v>
      </c>
      <c r="M381" s="21">
        <f t="shared" si="140"/>
        <v>0</v>
      </c>
    </row>
    <row r="382" spans="1:13" s="33" customFormat="1" ht="15.75" outlineLevel="1">
      <c r="A382" s="28"/>
      <c r="B382" s="29">
        <v>6751</v>
      </c>
      <c r="C382" s="30" t="s">
        <v>77</v>
      </c>
      <c r="D382" s="31">
        <f t="shared" si="125"/>
        <v>225</v>
      </c>
      <c r="E382" s="32">
        <f aca="true" t="shared" si="141" ref="E382:M382">E33*1.5</f>
        <v>45</v>
      </c>
      <c r="F382" s="32">
        <f t="shared" si="141"/>
        <v>45</v>
      </c>
      <c r="G382" s="32">
        <f t="shared" si="141"/>
        <v>45</v>
      </c>
      <c r="H382" s="32">
        <f t="shared" si="141"/>
        <v>45</v>
      </c>
      <c r="I382" s="32">
        <f t="shared" si="141"/>
        <v>45</v>
      </c>
      <c r="J382" s="32">
        <f t="shared" si="141"/>
        <v>0</v>
      </c>
      <c r="K382" s="32">
        <f t="shared" si="141"/>
        <v>0</v>
      </c>
      <c r="L382" s="32">
        <f t="shared" si="141"/>
        <v>0</v>
      </c>
      <c r="M382" s="32">
        <f t="shared" si="141"/>
        <v>0</v>
      </c>
    </row>
    <row r="383" spans="1:13" s="33" customFormat="1" ht="15.75" outlineLevel="1">
      <c r="A383" s="28"/>
      <c r="B383" s="29">
        <v>6757</v>
      </c>
      <c r="C383" s="30" t="s">
        <v>78</v>
      </c>
      <c r="D383" s="31">
        <f t="shared" si="125"/>
        <v>0</v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.75">
      <c r="A384" s="17"/>
      <c r="B384" s="34">
        <v>6900</v>
      </c>
      <c r="C384" s="19" t="s">
        <v>79</v>
      </c>
      <c r="D384" s="20">
        <f t="shared" si="125"/>
        <v>0</v>
      </c>
      <c r="E384" s="21">
        <f aca="true" t="shared" si="142" ref="E384:M384">SUM(E385:E392)</f>
        <v>0</v>
      </c>
      <c r="F384" s="21">
        <f t="shared" si="142"/>
        <v>0</v>
      </c>
      <c r="G384" s="21">
        <f t="shared" si="142"/>
        <v>0</v>
      </c>
      <c r="H384" s="21">
        <f t="shared" si="142"/>
        <v>0</v>
      </c>
      <c r="I384" s="21">
        <f t="shared" si="142"/>
        <v>0</v>
      </c>
      <c r="J384" s="21">
        <f t="shared" si="142"/>
        <v>0</v>
      </c>
      <c r="K384" s="21">
        <f t="shared" si="142"/>
        <v>0</v>
      </c>
      <c r="L384" s="21">
        <f t="shared" si="142"/>
        <v>0</v>
      </c>
      <c r="M384" s="21">
        <f t="shared" si="142"/>
        <v>0</v>
      </c>
    </row>
    <row r="385" spans="1:13" s="33" customFormat="1" ht="15.75" outlineLevel="1">
      <c r="A385" s="28"/>
      <c r="B385" s="29">
        <v>6901</v>
      </c>
      <c r="C385" s="30" t="s">
        <v>80</v>
      </c>
      <c r="D385" s="31">
        <f t="shared" si="125"/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2"/>
      <c r="K385" s="32"/>
      <c r="L385" s="32"/>
      <c r="M385" s="32"/>
    </row>
    <row r="386" spans="1:13" s="33" customFormat="1" ht="15.75" outlineLevel="1">
      <c r="A386" s="28"/>
      <c r="B386" s="29">
        <v>6905</v>
      </c>
      <c r="C386" s="30" t="s">
        <v>81</v>
      </c>
      <c r="D386" s="31">
        <f t="shared" si="125"/>
        <v>0</v>
      </c>
      <c r="E386" s="35"/>
      <c r="F386" s="35"/>
      <c r="G386" s="35"/>
      <c r="H386" s="35"/>
      <c r="I386" s="35"/>
      <c r="J386" s="32"/>
      <c r="K386" s="32"/>
      <c r="L386" s="32"/>
      <c r="M386" s="32"/>
    </row>
    <row r="387" spans="1:13" s="33" customFormat="1" ht="15.75" outlineLevel="1">
      <c r="A387" s="28"/>
      <c r="B387" s="29">
        <v>6907</v>
      </c>
      <c r="C387" s="30" t="s">
        <v>82</v>
      </c>
      <c r="D387" s="31">
        <f t="shared" si="125"/>
        <v>0</v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s="33" customFormat="1" ht="15.75" outlineLevel="1">
      <c r="A388" s="28"/>
      <c r="B388" s="29">
        <v>6912</v>
      </c>
      <c r="C388" s="30" t="s">
        <v>83</v>
      </c>
      <c r="D388" s="31">
        <f t="shared" si="125"/>
        <v>0</v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s="33" customFormat="1" ht="15.75" outlineLevel="1">
      <c r="A389" s="28"/>
      <c r="B389" s="29">
        <v>6916</v>
      </c>
      <c r="C389" s="30" t="s">
        <v>84</v>
      </c>
      <c r="D389" s="31">
        <f t="shared" si="125"/>
        <v>0</v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s="33" customFormat="1" ht="15.75" outlineLevel="1">
      <c r="A390" s="28"/>
      <c r="B390" s="29">
        <v>6917</v>
      </c>
      <c r="C390" s="30" t="s">
        <v>85</v>
      </c>
      <c r="D390" s="31">
        <f t="shared" si="125"/>
        <v>0</v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s="33" customFormat="1" ht="15.75" outlineLevel="1">
      <c r="A391" s="28"/>
      <c r="B391" s="29">
        <v>6921</v>
      </c>
      <c r="C391" s="30" t="s">
        <v>86</v>
      </c>
      <c r="D391" s="31">
        <f t="shared" si="125"/>
        <v>0</v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s="33" customFormat="1" ht="15.75" outlineLevel="1">
      <c r="A392" s="28"/>
      <c r="B392" s="29">
        <v>6949</v>
      </c>
      <c r="C392" s="30" t="s">
        <v>87</v>
      </c>
      <c r="D392" s="31">
        <f t="shared" si="125"/>
        <v>0</v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.75">
      <c r="A393" s="17"/>
      <c r="B393" s="34">
        <v>7000</v>
      </c>
      <c r="C393" s="19" t="s">
        <v>88</v>
      </c>
      <c r="D393" s="20">
        <f t="shared" si="125"/>
        <v>1170</v>
      </c>
      <c r="E393" s="21">
        <f aca="true" t="shared" si="143" ref="E393:M393">SUM(E394:E399)</f>
        <v>234</v>
      </c>
      <c r="F393" s="21">
        <f t="shared" si="143"/>
        <v>234</v>
      </c>
      <c r="G393" s="21">
        <f t="shared" si="143"/>
        <v>234</v>
      </c>
      <c r="H393" s="21">
        <f t="shared" si="143"/>
        <v>234</v>
      </c>
      <c r="I393" s="21">
        <f t="shared" si="143"/>
        <v>234</v>
      </c>
      <c r="J393" s="21">
        <f t="shared" si="143"/>
        <v>0</v>
      </c>
      <c r="K393" s="21">
        <f t="shared" si="143"/>
        <v>0</v>
      </c>
      <c r="L393" s="21">
        <f t="shared" si="143"/>
        <v>0</v>
      </c>
      <c r="M393" s="21">
        <f t="shared" si="143"/>
        <v>0</v>
      </c>
    </row>
    <row r="394" spans="1:13" s="33" customFormat="1" ht="15.75" outlineLevel="1">
      <c r="A394" s="28"/>
      <c r="B394" s="29">
        <v>7001</v>
      </c>
      <c r="C394" s="30" t="s">
        <v>89</v>
      </c>
      <c r="D394" s="31">
        <f t="shared" si="125"/>
        <v>30</v>
      </c>
      <c r="E394" s="32">
        <f aca="true" t="shared" si="144" ref="E394:M394">E33*0.2</f>
        <v>6</v>
      </c>
      <c r="F394" s="32">
        <f t="shared" si="144"/>
        <v>6</v>
      </c>
      <c r="G394" s="32">
        <f t="shared" si="144"/>
        <v>6</v>
      </c>
      <c r="H394" s="32">
        <f t="shared" si="144"/>
        <v>6</v>
      </c>
      <c r="I394" s="32">
        <f t="shared" si="144"/>
        <v>6</v>
      </c>
      <c r="J394" s="32">
        <f t="shared" si="144"/>
        <v>0</v>
      </c>
      <c r="K394" s="32">
        <f t="shared" si="144"/>
        <v>0</v>
      </c>
      <c r="L394" s="32">
        <f t="shared" si="144"/>
        <v>0</v>
      </c>
      <c r="M394" s="32">
        <f t="shared" si="144"/>
        <v>0</v>
      </c>
    </row>
    <row r="395" spans="1:13" s="33" customFormat="1" ht="15.75" outlineLevel="1">
      <c r="A395" s="28"/>
      <c r="B395" s="29">
        <v>7002</v>
      </c>
      <c r="C395" s="30" t="s">
        <v>81</v>
      </c>
      <c r="D395" s="31">
        <f t="shared" si="125"/>
        <v>0</v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s="33" customFormat="1" ht="15.75" outlineLevel="1">
      <c r="A396" s="28"/>
      <c r="B396" s="29">
        <v>7003</v>
      </c>
      <c r="C396" s="30" t="s">
        <v>90</v>
      </c>
      <c r="D396" s="31">
        <f t="shared" si="125"/>
        <v>15</v>
      </c>
      <c r="E396" s="32">
        <f aca="true" t="shared" si="145" ref="E396:M396">E33*0.1</f>
        <v>3</v>
      </c>
      <c r="F396" s="32">
        <f t="shared" si="145"/>
        <v>3</v>
      </c>
      <c r="G396" s="32">
        <f t="shared" si="145"/>
        <v>3</v>
      </c>
      <c r="H396" s="32">
        <f t="shared" si="145"/>
        <v>3</v>
      </c>
      <c r="I396" s="32">
        <f t="shared" si="145"/>
        <v>3</v>
      </c>
      <c r="J396" s="32">
        <f t="shared" si="145"/>
        <v>0</v>
      </c>
      <c r="K396" s="32">
        <f t="shared" si="145"/>
        <v>0</v>
      </c>
      <c r="L396" s="32">
        <f t="shared" si="145"/>
        <v>0</v>
      </c>
      <c r="M396" s="32">
        <f t="shared" si="145"/>
        <v>0</v>
      </c>
    </row>
    <row r="397" spans="1:13" s="33" customFormat="1" ht="15.75" outlineLevel="1">
      <c r="A397" s="28"/>
      <c r="B397" s="29">
        <v>7004</v>
      </c>
      <c r="C397" s="30" t="s">
        <v>91</v>
      </c>
      <c r="D397" s="31">
        <f t="shared" si="125"/>
        <v>225</v>
      </c>
      <c r="E397" s="32">
        <f>E33*1.5</f>
        <v>45</v>
      </c>
      <c r="F397" s="32">
        <f>F33*1.5</f>
        <v>45</v>
      </c>
      <c r="G397" s="32">
        <f>G33*1.5</f>
        <v>45</v>
      </c>
      <c r="H397" s="32">
        <f>H33*1.5</f>
        <v>45</v>
      </c>
      <c r="I397" s="32">
        <f>I33*1.5</f>
        <v>45</v>
      </c>
      <c r="J397" s="32"/>
      <c r="K397" s="32"/>
      <c r="L397" s="32"/>
      <c r="M397" s="32"/>
    </row>
    <row r="398" spans="1:13" s="33" customFormat="1" ht="15.75" outlineLevel="1">
      <c r="A398" s="28"/>
      <c r="B398" s="29">
        <v>7006</v>
      </c>
      <c r="C398" s="30" t="s">
        <v>92</v>
      </c>
      <c r="D398" s="31">
        <f t="shared" si="125"/>
        <v>150</v>
      </c>
      <c r="E398" s="32">
        <f aca="true" t="shared" si="146" ref="E398:M398">E33*1</f>
        <v>30</v>
      </c>
      <c r="F398" s="32">
        <f t="shared" si="146"/>
        <v>30</v>
      </c>
      <c r="G398" s="32">
        <f t="shared" si="146"/>
        <v>30</v>
      </c>
      <c r="H398" s="32">
        <f t="shared" si="146"/>
        <v>30</v>
      </c>
      <c r="I398" s="32">
        <f t="shared" si="146"/>
        <v>30</v>
      </c>
      <c r="J398" s="32">
        <f t="shared" si="146"/>
        <v>0</v>
      </c>
      <c r="K398" s="32">
        <f t="shared" si="146"/>
        <v>0</v>
      </c>
      <c r="L398" s="32">
        <f t="shared" si="146"/>
        <v>0</v>
      </c>
      <c r="M398" s="32">
        <f t="shared" si="146"/>
        <v>0</v>
      </c>
    </row>
    <row r="399" spans="1:13" s="33" customFormat="1" ht="15.75" outlineLevel="1">
      <c r="A399" s="28"/>
      <c r="B399" s="29">
        <v>7049</v>
      </c>
      <c r="C399" s="30" t="s">
        <v>104</v>
      </c>
      <c r="D399" s="31">
        <f t="shared" si="125"/>
        <v>750</v>
      </c>
      <c r="E399" s="32">
        <f aca="true" t="shared" si="147" ref="E399:M399">E33*5</f>
        <v>150</v>
      </c>
      <c r="F399" s="32">
        <f t="shared" si="147"/>
        <v>150</v>
      </c>
      <c r="G399" s="32">
        <f t="shared" si="147"/>
        <v>150</v>
      </c>
      <c r="H399" s="32">
        <f t="shared" si="147"/>
        <v>150</v>
      </c>
      <c r="I399" s="32">
        <f t="shared" si="147"/>
        <v>150</v>
      </c>
      <c r="J399" s="32">
        <f t="shared" si="147"/>
        <v>0</v>
      </c>
      <c r="K399" s="32">
        <f t="shared" si="147"/>
        <v>0</v>
      </c>
      <c r="L399" s="32">
        <f t="shared" si="147"/>
        <v>0</v>
      </c>
      <c r="M399" s="32">
        <f t="shared" si="147"/>
        <v>0</v>
      </c>
    </row>
    <row r="400" spans="1:13" ht="15.75">
      <c r="A400" s="36"/>
      <c r="B400" s="37"/>
      <c r="C400" s="27" t="s">
        <v>94</v>
      </c>
      <c r="D400" s="14">
        <f t="shared" si="125"/>
        <v>207.5</v>
      </c>
      <c r="E400" s="15">
        <f aca="true" t="shared" si="148" ref="E400:M400">E401</f>
        <v>41.5</v>
      </c>
      <c r="F400" s="15">
        <f t="shared" si="148"/>
        <v>41.5</v>
      </c>
      <c r="G400" s="15">
        <f t="shared" si="148"/>
        <v>41.5</v>
      </c>
      <c r="H400" s="15">
        <f t="shared" si="148"/>
        <v>41.5</v>
      </c>
      <c r="I400" s="15">
        <f t="shared" si="148"/>
        <v>41.5</v>
      </c>
      <c r="J400" s="15">
        <f t="shared" si="148"/>
        <v>0</v>
      </c>
      <c r="K400" s="15">
        <f t="shared" si="148"/>
        <v>0</v>
      </c>
      <c r="L400" s="15">
        <f t="shared" si="148"/>
        <v>0</v>
      </c>
      <c r="M400" s="15">
        <f t="shared" si="148"/>
        <v>0</v>
      </c>
    </row>
    <row r="401" spans="1:13" ht="15.75">
      <c r="A401" s="28"/>
      <c r="B401" s="34">
        <v>7750</v>
      </c>
      <c r="C401" s="19" t="s">
        <v>95</v>
      </c>
      <c r="D401" s="20">
        <f t="shared" si="125"/>
        <v>207.5</v>
      </c>
      <c r="E401" s="21">
        <f aca="true" t="shared" si="149" ref="E401:M401">SUM(E402:E406)</f>
        <v>41.5</v>
      </c>
      <c r="F401" s="21">
        <f t="shared" si="149"/>
        <v>41.5</v>
      </c>
      <c r="G401" s="21">
        <f t="shared" si="149"/>
        <v>41.5</v>
      </c>
      <c r="H401" s="21">
        <f t="shared" si="149"/>
        <v>41.5</v>
      </c>
      <c r="I401" s="21">
        <f t="shared" si="149"/>
        <v>41.5</v>
      </c>
      <c r="J401" s="21">
        <f t="shared" si="149"/>
        <v>0</v>
      </c>
      <c r="K401" s="21">
        <f t="shared" si="149"/>
        <v>0</v>
      </c>
      <c r="L401" s="21">
        <f t="shared" si="149"/>
        <v>0</v>
      </c>
      <c r="M401" s="21">
        <f t="shared" si="149"/>
        <v>0</v>
      </c>
    </row>
    <row r="402" spans="1:13" s="33" customFormat="1" ht="15.75" outlineLevel="1">
      <c r="A402" s="28"/>
      <c r="B402" s="29">
        <v>7752</v>
      </c>
      <c r="C402" s="30" t="s">
        <v>96</v>
      </c>
      <c r="D402" s="31">
        <f t="shared" si="125"/>
        <v>67.5</v>
      </c>
      <c r="E402" s="32">
        <f aca="true" t="shared" si="150" ref="E402:M402">E33*0.15*3</f>
        <v>13.5</v>
      </c>
      <c r="F402" s="32">
        <f t="shared" si="150"/>
        <v>13.5</v>
      </c>
      <c r="G402" s="32">
        <f t="shared" si="150"/>
        <v>13.5</v>
      </c>
      <c r="H402" s="32">
        <f t="shared" si="150"/>
        <v>13.5</v>
      </c>
      <c r="I402" s="32">
        <f t="shared" si="150"/>
        <v>13.5</v>
      </c>
      <c r="J402" s="32">
        <f t="shared" si="150"/>
        <v>0</v>
      </c>
      <c r="K402" s="32">
        <f t="shared" si="150"/>
        <v>0</v>
      </c>
      <c r="L402" s="32">
        <f t="shared" si="150"/>
        <v>0</v>
      </c>
      <c r="M402" s="32">
        <f t="shared" si="150"/>
        <v>0</v>
      </c>
    </row>
    <row r="403" spans="1:13" s="33" customFormat="1" ht="15.75" outlineLevel="1">
      <c r="A403" s="28"/>
      <c r="B403" s="29">
        <v>7756</v>
      </c>
      <c r="C403" s="30" t="s">
        <v>97</v>
      </c>
      <c r="D403" s="31">
        <f t="shared" si="125"/>
        <v>50</v>
      </c>
      <c r="E403" s="32">
        <v>10</v>
      </c>
      <c r="F403" s="32">
        <v>10</v>
      </c>
      <c r="G403" s="32">
        <v>10</v>
      </c>
      <c r="H403" s="32">
        <v>10</v>
      </c>
      <c r="I403" s="32">
        <v>10</v>
      </c>
      <c r="J403" s="32"/>
      <c r="K403" s="32"/>
      <c r="L403" s="32"/>
      <c r="M403" s="32"/>
    </row>
    <row r="404" spans="1:13" s="33" customFormat="1" ht="15.75" outlineLevel="1">
      <c r="A404" s="28"/>
      <c r="B404" s="29">
        <v>7757</v>
      </c>
      <c r="C404" s="30" t="s">
        <v>98</v>
      </c>
      <c r="D404" s="31">
        <f t="shared" si="125"/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/>
      <c r="K404" s="32"/>
      <c r="L404" s="32"/>
      <c r="M404" s="32"/>
    </row>
    <row r="405" spans="1:13" s="33" customFormat="1" ht="15.75" outlineLevel="1">
      <c r="A405" s="28"/>
      <c r="B405" s="29">
        <v>7761</v>
      </c>
      <c r="C405" s="30" t="s">
        <v>99</v>
      </c>
      <c r="D405" s="31">
        <f>SUM(E405:M405)</f>
        <v>90</v>
      </c>
      <c r="E405" s="32">
        <f>E33*0.3*2</f>
        <v>18</v>
      </c>
      <c r="F405" s="32">
        <f>F33*0.3*2</f>
        <v>18</v>
      </c>
      <c r="G405" s="32">
        <f>G33*0.3*2</f>
        <v>18</v>
      </c>
      <c r="H405" s="32">
        <f>H33*0.3*2</f>
        <v>18</v>
      </c>
      <c r="I405" s="32">
        <f>I33*0.3*2</f>
        <v>18</v>
      </c>
      <c r="J405" s="32"/>
      <c r="K405" s="32"/>
      <c r="L405" s="32"/>
      <c r="M405" s="32"/>
    </row>
    <row r="406" spans="1:13" s="33" customFormat="1" ht="15.75" outlineLevel="1">
      <c r="A406" s="28"/>
      <c r="B406" s="29">
        <v>7758</v>
      </c>
      <c r="C406" s="30" t="s">
        <v>100</v>
      </c>
      <c r="D406" s="31">
        <f>SUM(E406:M406)</f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/>
      <c r="K406" s="32"/>
      <c r="L406" s="32"/>
      <c r="M406" s="32"/>
    </row>
    <row r="407" spans="1:13" s="10" customFormat="1" ht="15.75">
      <c r="A407" s="11">
        <v>2</v>
      </c>
      <c r="B407" s="13"/>
      <c r="C407" s="13" t="s">
        <v>117</v>
      </c>
      <c r="D407" s="14">
        <v>1252</v>
      </c>
      <c r="E407" s="15">
        <f aca="true" t="shared" si="151" ref="E407:M407">E408+E426+E468</f>
        <v>417.5714999999999</v>
      </c>
      <c r="F407" s="15">
        <f t="shared" si="151"/>
        <v>417.5714999999999</v>
      </c>
      <c r="G407" s="15">
        <f t="shared" si="151"/>
        <v>417.5714999999999</v>
      </c>
      <c r="H407" s="15">
        <f t="shared" si="151"/>
        <v>0</v>
      </c>
      <c r="I407" s="15">
        <f t="shared" si="151"/>
        <v>0</v>
      </c>
      <c r="J407" s="15">
        <f t="shared" si="151"/>
        <v>0</v>
      </c>
      <c r="K407" s="15">
        <f t="shared" si="151"/>
        <v>0</v>
      </c>
      <c r="L407" s="15">
        <f t="shared" si="151"/>
        <v>0</v>
      </c>
      <c r="M407" s="15">
        <f t="shared" si="151"/>
        <v>0</v>
      </c>
    </row>
    <row r="408" spans="1:13" s="10" customFormat="1" ht="15.75">
      <c r="A408" s="11"/>
      <c r="B408" s="13"/>
      <c r="C408" s="27" t="s">
        <v>31</v>
      </c>
      <c r="D408" s="14">
        <f aca="true" t="shared" si="152" ref="D408:M408">D409+D411+D413+D416+D421</f>
        <v>978.9749999999998</v>
      </c>
      <c r="E408" s="15">
        <f t="shared" si="152"/>
        <v>326.32499999999993</v>
      </c>
      <c r="F408" s="15">
        <f t="shared" si="152"/>
        <v>326.32499999999993</v>
      </c>
      <c r="G408" s="15">
        <f t="shared" si="152"/>
        <v>326.32499999999993</v>
      </c>
      <c r="H408" s="15">
        <f t="shared" si="152"/>
        <v>0</v>
      </c>
      <c r="I408" s="15">
        <f t="shared" si="152"/>
        <v>0</v>
      </c>
      <c r="J408" s="15">
        <f t="shared" si="152"/>
        <v>0</v>
      </c>
      <c r="K408" s="15">
        <f t="shared" si="152"/>
        <v>0</v>
      </c>
      <c r="L408" s="15">
        <f t="shared" si="152"/>
        <v>0</v>
      </c>
      <c r="M408" s="15">
        <f t="shared" si="152"/>
        <v>0</v>
      </c>
    </row>
    <row r="409" spans="1:13" ht="15.75">
      <c r="A409" s="17"/>
      <c r="B409" s="19">
        <v>6150</v>
      </c>
      <c r="C409" s="19" t="s">
        <v>42</v>
      </c>
      <c r="D409" s="20">
        <f aca="true" t="shared" si="153" ref="D409:D472">SUM(E409:M409)</f>
        <v>0</v>
      </c>
      <c r="E409" s="21">
        <f aca="true" t="shared" si="154" ref="E409:M409">E410</f>
        <v>0</v>
      </c>
      <c r="F409" s="21">
        <f t="shared" si="154"/>
        <v>0</v>
      </c>
      <c r="G409" s="21">
        <f t="shared" si="154"/>
        <v>0</v>
      </c>
      <c r="H409" s="21">
        <f t="shared" si="154"/>
        <v>0</v>
      </c>
      <c r="I409" s="21">
        <f t="shared" si="154"/>
        <v>0</v>
      </c>
      <c r="J409" s="21">
        <f t="shared" si="154"/>
        <v>0</v>
      </c>
      <c r="K409" s="21">
        <f t="shared" si="154"/>
        <v>0</v>
      </c>
      <c r="L409" s="21">
        <f t="shared" si="154"/>
        <v>0</v>
      </c>
      <c r="M409" s="21">
        <f t="shared" si="154"/>
        <v>0</v>
      </c>
    </row>
    <row r="410" spans="1:13" s="33" customFormat="1" ht="15.75" outlineLevel="1">
      <c r="A410" s="28"/>
      <c r="B410" s="29">
        <v>6153</v>
      </c>
      <c r="C410" s="30" t="s">
        <v>118</v>
      </c>
      <c r="D410" s="31">
        <f t="shared" si="153"/>
        <v>0</v>
      </c>
      <c r="E410" s="32"/>
      <c r="F410" s="32"/>
      <c r="G410" s="32"/>
      <c r="H410" s="32">
        <f aca="true" t="shared" si="155" ref="H410:M410">H38*1.15*12</f>
        <v>0</v>
      </c>
      <c r="I410" s="32">
        <f t="shared" si="155"/>
        <v>0</v>
      </c>
      <c r="J410" s="32">
        <f t="shared" si="155"/>
        <v>0</v>
      </c>
      <c r="K410" s="32">
        <f t="shared" si="155"/>
        <v>0</v>
      </c>
      <c r="L410" s="32">
        <f t="shared" si="155"/>
        <v>0</v>
      </c>
      <c r="M410" s="32">
        <f t="shared" si="155"/>
        <v>0</v>
      </c>
    </row>
    <row r="411" spans="1:13" ht="15.75">
      <c r="A411" s="17"/>
      <c r="B411" s="19">
        <v>6200</v>
      </c>
      <c r="C411" s="19" t="s">
        <v>44</v>
      </c>
      <c r="D411" s="20">
        <f t="shared" si="153"/>
        <v>0</v>
      </c>
      <c r="E411" s="21">
        <f aca="true" t="shared" si="156" ref="E411:M411">E412</f>
        <v>0</v>
      </c>
      <c r="F411" s="21">
        <f t="shared" si="156"/>
        <v>0</v>
      </c>
      <c r="G411" s="21">
        <f t="shared" si="156"/>
        <v>0</v>
      </c>
      <c r="H411" s="21">
        <f t="shared" si="156"/>
        <v>0</v>
      </c>
      <c r="I411" s="21">
        <f t="shared" si="156"/>
        <v>0</v>
      </c>
      <c r="J411" s="21">
        <f t="shared" si="156"/>
        <v>0</v>
      </c>
      <c r="K411" s="21">
        <f t="shared" si="156"/>
        <v>0</v>
      </c>
      <c r="L411" s="21">
        <f t="shared" si="156"/>
        <v>0</v>
      </c>
      <c r="M411" s="21">
        <f t="shared" si="156"/>
        <v>0</v>
      </c>
    </row>
    <row r="412" spans="1:13" s="33" customFormat="1" ht="15.75" outlineLevel="1">
      <c r="A412" s="28"/>
      <c r="B412" s="29">
        <v>6201</v>
      </c>
      <c r="C412" s="30" t="s">
        <v>45</v>
      </c>
      <c r="D412" s="31">
        <f t="shared" si="153"/>
        <v>0</v>
      </c>
      <c r="E412" s="32"/>
      <c r="F412" s="32"/>
      <c r="G412" s="32"/>
      <c r="H412" s="32">
        <f aca="true" t="shared" si="157" ref="H412:M412">H410*2%</f>
        <v>0</v>
      </c>
      <c r="I412" s="32">
        <f t="shared" si="157"/>
        <v>0</v>
      </c>
      <c r="J412" s="32">
        <f t="shared" si="157"/>
        <v>0</v>
      </c>
      <c r="K412" s="32">
        <f t="shared" si="157"/>
        <v>0</v>
      </c>
      <c r="L412" s="32">
        <f t="shared" si="157"/>
        <v>0</v>
      </c>
      <c r="M412" s="32">
        <f t="shared" si="157"/>
        <v>0</v>
      </c>
    </row>
    <row r="413" spans="1:13" ht="15.75">
      <c r="A413" s="17"/>
      <c r="B413" s="34">
        <v>6250</v>
      </c>
      <c r="C413" s="19" t="s">
        <v>46</v>
      </c>
      <c r="D413" s="20">
        <f t="shared" si="153"/>
        <v>0</v>
      </c>
      <c r="E413" s="21">
        <f aca="true" t="shared" si="158" ref="E413:M413">SUM(E414:E415)</f>
        <v>0</v>
      </c>
      <c r="F413" s="21">
        <f t="shared" si="158"/>
        <v>0</v>
      </c>
      <c r="G413" s="21">
        <f t="shared" si="158"/>
        <v>0</v>
      </c>
      <c r="H413" s="21">
        <f t="shared" si="158"/>
        <v>0</v>
      </c>
      <c r="I413" s="21">
        <f t="shared" si="158"/>
        <v>0</v>
      </c>
      <c r="J413" s="21">
        <f t="shared" si="158"/>
        <v>0</v>
      </c>
      <c r="K413" s="21">
        <f t="shared" si="158"/>
        <v>0</v>
      </c>
      <c r="L413" s="21">
        <f t="shared" si="158"/>
        <v>0</v>
      </c>
      <c r="M413" s="21">
        <f t="shared" si="158"/>
        <v>0</v>
      </c>
    </row>
    <row r="414" spans="1:13" s="33" customFormat="1" ht="15.75" outlineLevel="1">
      <c r="A414" s="28"/>
      <c r="B414" s="29">
        <v>6253</v>
      </c>
      <c r="C414" s="30" t="s">
        <v>47</v>
      </c>
      <c r="D414" s="31">
        <f t="shared" si="153"/>
        <v>0</v>
      </c>
      <c r="E414" s="32"/>
      <c r="F414" s="32"/>
      <c r="G414" s="32"/>
      <c r="H414" s="32">
        <f aca="true" t="shared" si="159" ref="H414:M414">1.5*H38</f>
        <v>0</v>
      </c>
      <c r="I414" s="32">
        <f t="shared" si="159"/>
        <v>0</v>
      </c>
      <c r="J414" s="32">
        <f t="shared" si="159"/>
        <v>0</v>
      </c>
      <c r="K414" s="32">
        <f t="shared" si="159"/>
        <v>0</v>
      </c>
      <c r="L414" s="32">
        <f t="shared" si="159"/>
        <v>0</v>
      </c>
      <c r="M414" s="32">
        <f t="shared" si="159"/>
        <v>0</v>
      </c>
    </row>
    <row r="415" spans="1:13" s="33" customFormat="1" ht="15.75" outlineLevel="1">
      <c r="A415" s="28"/>
      <c r="B415" s="29">
        <v>6254</v>
      </c>
      <c r="C415" s="30" t="s">
        <v>48</v>
      </c>
      <c r="D415" s="31">
        <f t="shared" si="153"/>
        <v>0</v>
      </c>
      <c r="E415" s="32">
        <f aca="true" t="shared" si="160" ref="E415:M415">0.1*E97</f>
        <v>0</v>
      </c>
      <c r="F415" s="32">
        <f t="shared" si="160"/>
        <v>0</v>
      </c>
      <c r="G415" s="32">
        <f t="shared" si="160"/>
        <v>0</v>
      </c>
      <c r="H415" s="32">
        <f t="shared" si="160"/>
        <v>0</v>
      </c>
      <c r="I415" s="32">
        <f t="shared" si="160"/>
        <v>0</v>
      </c>
      <c r="J415" s="32">
        <f t="shared" si="160"/>
        <v>0</v>
      </c>
      <c r="K415" s="32">
        <f t="shared" si="160"/>
        <v>0</v>
      </c>
      <c r="L415" s="32">
        <f t="shared" si="160"/>
        <v>0</v>
      </c>
      <c r="M415" s="32">
        <f t="shared" si="160"/>
        <v>0</v>
      </c>
    </row>
    <row r="416" spans="1:13" ht="15.75">
      <c r="A416" s="17"/>
      <c r="B416" s="34">
        <v>6300</v>
      </c>
      <c r="C416" s="19" t="s">
        <v>49</v>
      </c>
      <c r="D416" s="20">
        <f t="shared" si="153"/>
        <v>0</v>
      </c>
      <c r="E416" s="21">
        <f aca="true" t="shared" si="161" ref="E416:M416">SUM(E417:E420)</f>
        <v>0</v>
      </c>
      <c r="F416" s="21">
        <f t="shared" si="161"/>
        <v>0</v>
      </c>
      <c r="G416" s="21">
        <f t="shared" si="161"/>
        <v>0</v>
      </c>
      <c r="H416" s="21">
        <f t="shared" si="161"/>
        <v>0</v>
      </c>
      <c r="I416" s="21">
        <f t="shared" si="161"/>
        <v>0</v>
      </c>
      <c r="J416" s="21">
        <f t="shared" si="161"/>
        <v>0</v>
      </c>
      <c r="K416" s="21">
        <f t="shared" si="161"/>
        <v>0</v>
      </c>
      <c r="L416" s="21">
        <f t="shared" si="161"/>
        <v>0</v>
      </c>
      <c r="M416" s="21">
        <f t="shared" si="161"/>
        <v>0</v>
      </c>
    </row>
    <row r="417" spans="1:13" s="33" customFormat="1" ht="15.75" outlineLevel="1">
      <c r="A417" s="28"/>
      <c r="B417" s="29">
        <v>6301</v>
      </c>
      <c r="C417" s="30" t="s">
        <v>50</v>
      </c>
      <c r="D417" s="31">
        <f t="shared" si="153"/>
        <v>0</v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s="33" customFormat="1" ht="15.75" outlineLevel="1">
      <c r="A418" s="28"/>
      <c r="B418" s="29">
        <v>6302</v>
      </c>
      <c r="C418" s="30" t="s">
        <v>51</v>
      </c>
      <c r="D418" s="31">
        <f t="shared" si="153"/>
        <v>0</v>
      </c>
      <c r="E418" s="32"/>
      <c r="F418" s="32"/>
      <c r="G418" s="32"/>
      <c r="H418" s="32">
        <f aca="true" t="shared" si="162" ref="H418:M418">1.15*4.5%*H38*12</f>
        <v>0</v>
      </c>
      <c r="I418" s="32">
        <f t="shared" si="162"/>
        <v>0</v>
      </c>
      <c r="J418" s="32">
        <f t="shared" si="162"/>
        <v>0</v>
      </c>
      <c r="K418" s="32">
        <f t="shared" si="162"/>
        <v>0</v>
      </c>
      <c r="L418" s="32">
        <f t="shared" si="162"/>
        <v>0</v>
      </c>
      <c r="M418" s="32">
        <f t="shared" si="162"/>
        <v>0</v>
      </c>
    </row>
    <row r="419" spans="1:13" s="33" customFormat="1" ht="15.75" outlineLevel="1">
      <c r="A419" s="28"/>
      <c r="B419" s="29">
        <v>6303</v>
      </c>
      <c r="C419" s="30" t="s">
        <v>52</v>
      </c>
      <c r="D419" s="31">
        <f t="shared" si="153"/>
        <v>0</v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s="33" customFormat="1" ht="15.75" outlineLevel="1">
      <c r="A420" s="28"/>
      <c r="B420" s="29">
        <v>6304</v>
      </c>
      <c r="C420" s="30" t="s">
        <v>53</v>
      </c>
      <c r="D420" s="31">
        <f t="shared" si="153"/>
        <v>0</v>
      </c>
      <c r="E420" s="35"/>
      <c r="F420" s="35"/>
      <c r="G420" s="35"/>
      <c r="H420" s="35"/>
      <c r="I420" s="35"/>
      <c r="J420" s="32"/>
      <c r="K420" s="32"/>
      <c r="L420" s="32"/>
      <c r="M420" s="32"/>
    </row>
    <row r="421" spans="1:13" ht="15.75">
      <c r="A421" s="17"/>
      <c r="B421" s="34">
        <v>6400</v>
      </c>
      <c r="C421" s="19" t="s">
        <v>54</v>
      </c>
      <c r="D421" s="20">
        <f t="shared" si="153"/>
        <v>978.9749999999998</v>
      </c>
      <c r="E421" s="21">
        <f aca="true" t="shared" si="163" ref="E421:M421">SUM(E422:E423)</f>
        <v>326.32499999999993</v>
      </c>
      <c r="F421" s="21">
        <f t="shared" si="163"/>
        <v>326.32499999999993</v>
      </c>
      <c r="G421" s="21">
        <f t="shared" si="163"/>
        <v>326.32499999999993</v>
      </c>
      <c r="H421" s="21">
        <f t="shared" si="163"/>
        <v>0</v>
      </c>
      <c r="I421" s="21">
        <f t="shared" si="163"/>
        <v>0</v>
      </c>
      <c r="J421" s="21">
        <f t="shared" si="163"/>
        <v>0</v>
      </c>
      <c r="K421" s="21">
        <f t="shared" si="163"/>
        <v>0</v>
      </c>
      <c r="L421" s="21">
        <f t="shared" si="163"/>
        <v>0</v>
      </c>
      <c r="M421" s="21">
        <f t="shared" si="163"/>
        <v>0</v>
      </c>
    </row>
    <row r="422" spans="1:13" ht="15.75" outlineLevel="1">
      <c r="A422" s="17"/>
      <c r="B422" s="43">
        <v>6405</v>
      </c>
      <c r="C422" s="19" t="s">
        <v>102</v>
      </c>
      <c r="D422" s="20">
        <f t="shared" si="153"/>
        <v>0</v>
      </c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1:13" s="33" customFormat="1" ht="15.75" outlineLevel="1">
      <c r="A423" s="28"/>
      <c r="B423" s="34">
        <v>6449</v>
      </c>
      <c r="C423" s="19" t="s">
        <v>116</v>
      </c>
      <c r="D423" s="20">
        <f t="shared" si="153"/>
        <v>978.9749999999998</v>
      </c>
      <c r="E423" s="35">
        <f>SUM(E424:E425)</f>
        <v>326.32499999999993</v>
      </c>
      <c r="F423" s="35">
        <f>SUM(F424:F425)</f>
        <v>326.32499999999993</v>
      </c>
      <c r="G423" s="35">
        <f>SUM(G424:G425)</f>
        <v>326.32499999999993</v>
      </c>
      <c r="H423" s="35"/>
      <c r="I423" s="35"/>
      <c r="J423" s="32"/>
      <c r="K423" s="32"/>
      <c r="L423" s="32"/>
      <c r="M423" s="32"/>
    </row>
    <row r="424" spans="1:13" s="33" customFormat="1" ht="15.75" outlineLevel="1">
      <c r="A424" s="28"/>
      <c r="B424" s="29"/>
      <c r="C424" s="30" t="s">
        <v>119</v>
      </c>
      <c r="D424" s="31">
        <f t="shared" si="153"/>
        <v>239.84999999999997</v>
      </c>
      <c r="E424" s="35">
        <f>E38*1.15*70%*6+E38*0.5</f>
        <v>79.94999999999999</v>
      </c>
      <c r="F424" s="35">
        <f>F38*1.15*70%*6+F38*0.5</f>
        <v>79.94999999999999</v>
      </c>
      <c r="G424" s="35">
        <f>G38*1.15*70%*6+G38*0.5</f>
        <v>79.94999999999999</v>
      </c>
      <c r="H424" s="35"/>
      <c r="I424" s="35"/>
      <c r="J424" s="32"/>
      <c r="K424" s="32"/>
      <c r="L424" s="32"/>
      <c r="M424" s="32"/>
    </row>
    <row r="425" spans="1:13" s="33" customFormat="1" ht="15.75" outlineLevel="1">
      <c r="A425" s="28"/>
      <c r="B425" s="29"/>
      <c r="C425" s="30" t="s">
        <v>120</v>
      </c>
      <c r="D425" s="31">
        <f t="shared" si="153"/>
        <v>739.1249999999999</v>
      </c>
      <c r="E425" s="35">
        <f>E38*0.09*365/2</f>
        <v>246.37499999999997</v>
      </c>
      <c r="F425" s="35">
        <f>F38*0.09*365/2</f>
        <v>246.37499999999997</v>
      </c>
      <c r="G425" s="35">
        <f>G38*0.09*365/2</f>
        <v>246.37499999999997</v>
      </c>
      <c r="H425" s="35"/>
      <c r="I425" s="35"/>
      <c r="J425" s="32"/>
      <c r="K425" s="32"/>
      <c r="L425" s="32"/>
      <c r="M425" s="32"/>
    </row>
    <row r="426" spans="1:13" ht="15.75">
      <c r="A426" s="36"/>
      <c r="B426" s="37"/>
      <c r="C426" s="27" t="s">
        <v>56</v>
      </c>
      <c r="D426" s="14">
        <f t="shared" si="153"/>
        <v>273.7395</v>
      </c>
      <c r="E426" s="15">
        <f aca="true" t="shared" si="164" ref="E426:M426">E427+E432+E436+E442+E446+E449+E452+E461</f>
        <v>91.2465</v>
      </c>
      <c r="F426" s="15">
        <f t="shared" si="164"/>
        <v>91.2465</v>
      </c>
      <c r="G426" s="15">
        <f t="shared" si="164"/>
        <v>91.2465</v>
      </c>
      <c r="H426" s="15">
        <f t="shared" si="164"/>
        <v>0</v>
      </c>
      <c r="I426" s="15">
        <f t="shared" si="164"/>
        <v>0</v>
      </c>
      <c r="J426" s="15">
        <f t="shared" si="164"/>
        <v>0</v>
      </c>
      <c r="K426" s="15">
        <f t="shared" si="164"/>
        <v>0</v>
      </c>
      <c r="L426" s="15">
        <f t="shared" si="164"/>
        <v>0</v>
      </c>
      <c r="M426" s="15">
        <f t="shared" si="164"/>
        <v>0</v>
      </c>
    </row>
    <row r="427" spans="1:13" ht="15.75">
      <c r="A427" s="17"/>
      <c r="B427" s="34">
        <v>6500</v>
      </c>
      <c r="C427" s="19" t="s">
        <v>57</v>
      </c>
      <c r="D427" s="20">
        <f t="shared" si="153"/>
        <v>0</v>
      </c>
      <c r="E427" s="21">
        <f aca="true" t="shared" si="165" ref="E427:M427">SUM(E428:E431)</f>
        <v>0</v>
      </c>
      <c r="F427" s="21">
        <f t="shared" si="165"/>
        <v>0</v>
      </c>
      <c r="G427" s="21">
        <f t="shared" si="165"/>
        <v>0</v>
      </c>
      <c r="H427" s="21">
        <f t="shared" si="165"/>
        <v>0</v>
      </c>
      <c r="I427" s="21">
        <f t="shared" si="165"/>
        <v>0</v>
      </c>
      <c r="J427" s="21">
        <f t="shared" si="165"/>
        <v>0</v>
      </c>
      <c r="K427" s="21">
        <f t="shared" si="165"/>
        <v>0</v>
      </c>
      <c r="L427" s="21">
        <f t="shared" si="165"/>
        <v>0</v>
      </c>
      <c r="M427" s="21">
        <f t="shared" si="165"/>
        <v>0</v>
      </c>
    </row>
    <row r="428" spans="1:13" s="33" customFormat="1" ht="15.75" outlineLevel="1">
      <c r="A428" s="28"/>
      <c r="B428" s="29">
        <v>6501</v>
      </c>
      <c r="C428" s="30" t="s">
        <v>58</v>
      </c>
      <c r="D428" s="31">
        <f t="shared" si="153"/>
        <v>0</v>
      </c>
      <c r="E428" s="32">
        <f aca="true" t="shared" si="166" ref="E428:M428">25*E97*2*0.002</f>
        <v>0</v>
      </c>
      <c r="F428" s="32">
        <f t="shared" si="166"/>
        <v>0</v>
      </c>
      <c r="G428" s="32">
        <f t="shared" si="166"/>
        <v>0</v>
      </c>
      <c r="H428" s="32">
        <f t="shared" si="166"/>
        <v>0</v>
      </c>
      <c r="I428" s="32">
        <f t="shared" si="166"/>
        <v>0</v>
      </c>
      <c r="J428" s="32">
        <f t="shared" si="166"/>
        <v>0</v>
      </c>
      <c r="K428" s="32">
        <f t="shared" si="166"/>
        <v>0</v>
      </c>
      <c r="L428" s="32">
        <f t="shared" si="166"/>
        <v>0</v>
      </c>
      <c r="M428" s="32">
        <f t="shared" si="166"/>
        <v>0</v>
      </c>
    </row>
    <row r="429" spans="1:13" s="33" customFormat="1" ht="15.75" outlineLevel="1">
      <c r="A429" s="28"/>
      <c r="B429" s="29">
        <v>6502</v>
      </c>
      <c r="C429" s="30" t="s">
        <v>59</v>
      </c>
      <c r="D429" s="31">
        <f t="shared" si="153"/>
        <v>0</v>
      </c>
      <c r="E429" s="32">
        <f aca="true" t="shared" si="167" ref="E429:M429">4*E97*2*0.006</f>
        <v>0</v>
      </c>
      <c r="F429" s="32">
        <f t="shared" si="167"/>
        <v>0</v>
      </c>
      <c r="G429" s="32">
        <f t="shared" si="167"/>
        <v>0</v>
      </c>
      <c r="H429" s="32">
        <f t="shared" si="167"/>
        <v>0</v>
      </c>
      <c r="I429" s="32">
        <f t="shared" si="167"/>
        <v>0</v>
      </c>
      <c r="J429" s="32">
        <f t="shared" si="167"/>
        <v>0</v>
      </c>
      <c r="K429" s="32">
        <f t="shared" si="167"/>
        <v>0</v>
      </c>
      <c r="L429" s="32">
        <f t="shared" si="167"/>
        <v>0</v>
      </c>
      <c r="M429" s="32">
        <f t="shared" si="167"/>
        <v>0</v>
      </c>
    </row>
    <row r="430" spans="1:13" s="33" customFormat="1" ht="15.75" outlineLevel="1">
      <c r="A430" s="28"/>
      <c r="B430" s="29">
        <v>6503</v>
      </c>
      <c r="C430" s="30" t="s">
        <v>60</v>
      </c>
      <c r="D430" s="31">
        <f t="shared" si="153"/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</row>
    <row r="431" spans="1:13" s="33" customFormat="1" ht="15.75" outlineLevel="1">
      <c r="A431" s="28"/>
      <c r="B431" s="29">
        <v>6504</v>
      </c>
      <c r="C431" s="30" t="s">
        <v>61</v>
      </c>
      <c r="D431" s="31">
        <f t="shared" si="153"/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</row>
    <row r="432" spans="1:13" ht="15.75">
      <c r="A432" s="17"/>
      <c r="B432" s="34">
        <v>6550</v>
      </c>
      <c r="C432" s="19" t="s">
        <v>62</v>
      </c>
      <c r="D432" s="20">
        <f t="shared" si="153"/>
        <v>0</v>
      </c>
      <c r="E432" s="21">
        <f>SUM(E433:E435)</f>
        <v>0</v>
      </c>
      <c r="F432" s="21">
        <f>SUM(F433:F435)</f>
        <v>0</v>
      </c>
      <c r="G432" s="21">
        <f>SUM(G433:G435)</f>
        <v>0</v>
      </c>
      <c r="H432" s="21">
        <f>SUM(H433:H435)</f>
        <v>0</v>
      </c>
      <c r="I432" s="21">
        <f>SUM(I433:I435)</f>
        <v>0</v>
      </c>
      <c r="J432" s="21"/>
      <c r="K432" s="21"/>
      <c r="L432" s="21"/>
      <c r="M432" s="21"/>
    </row>
    <row r="433" spans="1:13" s="33" customFormat="1" ht="15.75" outlineLevel="1">
      <c r="A433" s="28"/>
      <c r="B433" s="29">
        <v>6551</v>
      </c>
      <c r="C433" s="30" t="s">
        <v>63</v>
      </c>
      <c r="D433" s="31">
        <f t="shared" si="153"/>
        <v>0</v>
      </c>
      <c r="E433" s="35">
        <f aca="true" t="shared" si="168" ref="E433:M433">E97*2*0.01</f>
        <v>0</v>
      </c>
      <c r="F433" s="35">
        <f t="shared" si="168"/>
        <v>0</v>
      </c>
      <c r="G433" s="35">
        <f t="shared" si="168"/>
        <v>0</v>
      </c>
      <c r="H433" s="35">
        <f t="shared" si="168"/>
        <v>0</v>
      </c>
      <c r="I433" s="35">
        <f t="shared" si="168"/>
        <v>0</v>
      </c>
      <c r="J433" s="35">
        <f t="shared" si="168"/>
        <v>0</v>
      </c>
      <c r="K433" s="35">
        <f t="shared" si="168"/>
        <v>0</v>
      </c>
      <c r="L433" s="35">
        <f t="shared" si="168"/>
        <v>0</v>
      </c>
      <c r="M433" s="35">
        <f t="shared" si="168"/>
        <v>0</v>
      </c>
    </row>
    <row r="434" spans="1:13" s="33" customFormat="1" ht="15.75" outlineLevel="1">
      <c r="A434" s="28"/>
      <c r="B434" s="29">
        <v>6552</v>
      </c>
      <c r="C434" s="30" t="s">
        <v>64</v>
      </c>
      <c r="D434" s="31">
        <f t="shared" si="153"/>
        <v>0</v>
      </c>
      <c r="E434" s="35"/>
      <c r="F434" s="35"/>
      <c r="G434" s="35"/>
      <c r="H434" s="35"/>
      <c r="I434" s="35"/>
      <c r="J434" s="35"/>
      <c r="K434" s="35"/>
      <c r="L434" s="35"/>
      <c r="M434" s="35"/>
    </row>
    <row r="435" spans="1:13" s="33" customFormat="1" ht="15.75" outlineLevel="1">
      <c r="A435" s="28"/>
      <c r="B435" s="29">
        <v>6599</v>
      </c>
      <c r="C435" s="30" t="s">
        <v>65</v>
      </c>
      <c r="D435" s="31">
        <f t="shared" si="153"/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</row>
    <row r="436" spans="1:13" ht="15.75">
      <c r="A436" s="17"/>
      <c r="B436" s="34">
        <v>6600</v>
      </c>
      <c r="C436" s="19" t="s">
        <v>66</v>
      </c>
      <c r="D436" s="20">
        <f t="shared" si="153"/>
        <v>0</v>
      </c>
      <c r="E436" s="21">
        <f aca="true" t="shared" si="169" ref="E436:M436">SUM(E437:E441)</f>
        <v>0</v>
      </c>
      <c r="F436" s="21">
        <f t="shared" si="169"/>
        <v>0</v>
      </c>
      <c r="G436" s="21">
        <f t="shared" si="169"/>
        <v>0</v>
      </c>
      <c r="H436" s="21">
        <f t="shared" si="169"/>
        <v>0</v>
      </c>
      <c r="I436" s="21">
        <f t="shared" si="169"/>
        <v>0</v>
      </c>
      <c r="J436" s="21">
        <f t="shared" si="169"/>
        <v>0</v>
      </c>
      <c r="K436" s="21">
        <f t="shared" si="169"/>
        <v>0</v>
      </c>
      <c r="L436" s="21">
        <f t="shared" si="169"/>
        <v>0</v>
      </c>
      <c r="M436" s="21">
        <f t="shared" si="169"/>
        <v>0</v>
      </c>
    </row>
    <row r="437" spans="1:13" s="33" customFormat="1" ht="15.75" outlineLevel="1">
      <c r="A437" s="28"/>
      <c r="B437" s="29">
        <v>6601</v>
      </c>
      <c r="C437" s="30" t="s">
        <v>67</v>
      </c>
      <c r="D437" s="31">
        <f t="shared" si="153"/>
        <v>0</v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s="33" customFormat="1" ht="15.75" outlineLevel="1">
      <c r="A438" s="28"/>
      <c r="B438" s="29">
        <v>6603</v>
      </c>
      <c r="C438" s="30" t="s">
        <v>68</v>
      </c>
      <c r="D438" s="31">
        <f t="shared" si="153"/>
        <v>0</v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s="33" customFormat="1" ht="15.75" outlineLevel="1">
      <c r="A439" s="28"/>
      <c r="B439" s="29">
        <v>6612</v>
      </c>
      <c r="C439" s="30" t="s">
        <v>69</v>
      </c>
      <c r="D439" s="31">
        <f t="shared" si="153"/>
        <v>0</v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s="33" customFormat="1" ht="15.75" outlineLevel="1">
      <c r="A440" s="28"/>
      <c r="B440" s="29">
        <v>6615</v>
      </c>
      <c r="C440" s="30" t="s">
        <v>70</v>
      </c>
      <c r="D440" s="31">
        <f t="shared" si="153"/>
        <v>0</v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s="33" customFormat="1" ht="15.75" outlineLevel="1">
      <c r="A441" s="28"/>
      <c r="B441" s="29">
        <v>6117</v>
      </c>
      <c r="C441" s="30" t="s">
        <v>71</v>
      </c>
      <c r="D441" s="31">
        <f t="shared" si="153"/>
        <v>0</v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.75">
      <c r="A442" s="17"/>
      <c r="B442" s="34">
        <v>6700</v>
      </c>
      <c r="C442" s="19" t="s">
        <v>72</v>
      </c>
      <c r="D442" s="20">
        <f t="shared" si="153"/>
        <v>0</v>
      </c>
      <c r="E442" s="21">
        <f>SUM(E443:E445)</f>
        <v>0</v>
      </c>
      <c r="F442" s="21">
        <f>SUM(F443:F445)</f>
        <v>0</v>
      </c>
      <c r="G442" s="21">
        <f>SUM(G443:G445)</f>
        <v>0</v>
      </c>
      <c r="H442" s="21">
        <f>SUM(H443:H445)</f>
        <v>0</v>
      </c>
      <c r="I442" s="21">
        <f>SUM(I443:I445)</f>
        <v>0</v>
      </c>
      <c r="J442" s="21"/>
      <c r="K442" s="21"/>
      <c r="L442" s="21"/>
      <c r="M442" s="21"/>
    </row>
    <row r="443" spans="1:13" s="33" customFormat="1" ht="15.75" outlineLevel="1">
      <c r="A443" s="28"/>
      <c r="B443" s="29">
        <v>6701</v>
      </c>
      <c r="C443" s="30" t="s">
        <v>73</v>
      </c>
      <c r="D443" s="31">
        <f t="shared" si="153"/>
        <v>0</v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s="33" customFormat="1" ht="15.75" outlineLevel="1">
      <c r="A444" s="28"/>
      <c r="B444" s="29">
        <v>6702</v>
      </c>
      <c r="C444" s="30" t="s">
        <v>74</v>
      </c>
      <c r="D444" s="31">
        <f t="shared" si="153"/>
        <v>0</v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s="33" customFormat="1" ht="15.75" outlineLevel="1">
      <c r="A445" s="28"/>
      <c r="B445" s="29">
        <v>6703</v>
      </c>
      <c r="C445" s="30" t="s">
        <v>75</v>
      </c>
      <c r="D445" s="31">
        <f t="shared" si="153"/>
        <v>0</v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.75">
      <c r="A446" s="17"/>
      <c r="B446" s="34">
        <v>6750</v>
      </c>
      <c r="C446" s="19" t="s">
        <v>76</v>
      </c>
      <c r="D446" s="20">
        <f t="shared" si="153"/>
        <v>0</v>
      </c>
      <c r="E446" s="21">
        <f aca="true" t="shared" si="170" ref="E446:M446">SUM(E447:E448)</f>
        <v>0</v>
      </c>
      <c r="F446" s="21">
        <f t="shared" si="170"/>
        <v>0</v>
      </c>
      <c r="G446" s="21">
        <f t="shared" si="170"/>
        <v>0</v>
      </c>
      <c r="H446" s="21">
        <f t="shared" si="170"/>
        <v>0</v>
      </c>
      <c r="I446" s="21">
        <f t="shared" si="170"/>
        <v>0</v>
      </c>
      <c r="J446" s="21">
        <f t="shared" si="170"/>
        <v>0</v>
      </c>
      <c r="K446" s="21">
        <f t="shared" si="170"/>
        <v>0</v>
      </c>
      <c r="L446" s="21">
        <f t="shared" si="170"/>
        <v>0</v>
      </c>
      <c r="M446" s="21">
        <f t="shared" si="170"/>
        <v>0</v>
      </c>
    </row>
    <row r="447" spans="1:13" s="33" customFormat="1" ht="15.75" outlineLevel="1">
      <c r="A447" s="28"/>
      <c r="B447" s="29">
        <v>6751</v>
      </c>
      <c r="C447" s="30" t="s">
        <v>77</v>
      </c>
      <c r="D447" s="31">
        <f t="shared" si="153"/>
        <v>0</v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s="33" customFormat="1" ht="15.75" outlineLevel="1">
      <c r="A448" s="28"/>
      <c r="B448" s="29">
        <v>6757</v>
      </c>
      <c r="C448" s="30" t="s">
        <v>78</v>
      </c>
      <c r="D448" s="31">
        <f t="shared" si="153"/>
        <v>0</v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.75">
      <c r="A449" s="19"/>
      <c r="B449" s="19">
        <v>6850</v>
      </c>
      <c r="C449" s="19" t="s">
        <v>121</v>
      </c>
      <c r="D449" s="20">
        <f t="shared" si="153"/>
        <v>273.7395</v>
      </c>
      <c r="E449" s="21">
        <f>SUM(E450:E451)</f>
        <v>91.2465</v>
      </c>
      <c r="F449" s="21">
        <f>SUM(F450:F451)</f>
        <v>91.2465</v>
      </c>
      <c r="G449" s="21">
        <f>SUM(G450:G451)</f>
        <v>91.2465</v>
      </c>
      <c r="H449" s="21">
        <f>SUM(H450:H451)</f>
        <v>0</v>
      </c>
      <c r="I449" s="21">
        <f>SUM(I450:I451)</f>
        <v>0</v>
      </c>
      <c r="J449" s="21"/>
      <c r="K449" s="21"/>
      <c r="L449" s="21"/>
      <c r="M449" s="21"/>
    </row>
    <row r="450" spans="1:13" ht="15.75" outlineLevel="1">
      <c r="A450" s="19"/>
      <c r="B450" s="19">
        <v>6856</v>
      </c>
      <c r="C450" s="30" t="s">
        <v>122</v>
      </c>
      <c r="D450" s="31">
        <f t="shared" si="153"/>
        <v>223.04700000000003</v>
      </c>
      <c r="E450" s="32">
        <f>E38*2*110*0.02253</f>
        <v>74.349</v>
      </c>
      <c r="F450" s="32">
        <f>F38*2*110*0.02253</f>
        <v>74.349</v>
      </c>
      <c r="G450" s="32">
        <f>G38*2*110*0.02253</f>
        <v>74.349</v>
      </c>
      <c r="H450" s="21"/>
      <c r="I450" s="21"/>
      <c r="J450" s="21"/>
      <c r="K450" s="21"/>
      <c r="L450" s="21"/>
      <c r="M450" s="21"/>
    </row>
    <row r="451" spans="1:13" s="33" customFormat="1" ht="15.75" outlineLevel="1">
      <c r="A451" s="30"/>
      <c r="B451" s="30">
        <v>6899</v>
      </c>
      <c r="C451" s="30" t="s">
        <v>123</v>
      </c>
      <c r="D451" s="31">
        <f t="shared" si="153"/>
        <v>50.6925</v>
      </c>
      <c r="E451" s="32">
        <f>E38*50*0.02253</f>
        <v>16.8975</v>
      </c>
      <c r="F451" s="32">
        <f>F38*50*0.02253</f>
        <v>16.8975</v>
      </c>
      <c r="G451" s="32">
        <f>G38*50*0.02253</f>
        <v>16.8975</v>
      </c>
      <c r="H451" s="32"/>
      <c r="I451" s="32"/>
      <c r="J451" s="32"/>
      <c r="K451" s="32"/>
      <c r="L451" s="32"/>
      <c r="M451" s="32"/>
    </row>
    <row r="452" spans="1:13" ht="15.75">
      <c r="A452" s="17"/>
      <c r="B452" s="34">
        <v>6900</v>
      </c>
      <c r="C452" s="19" t="s">
        <v>79</v>
      </c>
      <c r="D452" s="31">
        <f t="shared" si="153"/>
        <v>0</v>
      </c>
      <c r="E452" s="21">
        <f aca="true" t="shared" si="171" ref="E452:M452">SUM(E453:E460)</f>
        <v>0</v>
      </c>
      <c r="F452" s="21">
        <f t="shared" si="171"/>
        <v>0</v>
      </c>
      <c r="G452" s="21">
        <f t="shared" si="171"/>
        <v>0</v>
      </c>
      <c r="H452" s="21">
        <f t="shared" si="171"/>
        <v>0</v>
      </c>
      <c r="I452" s="21">
        <f t="shared" si="171"/>
        <v>0</v>
      </c>
      <c r="J452" s="21">
        <f t="shared" si="171"/>
        <v>0</v>
      </c>
      <c r="K452" s="21">
        <f t="shared" si="171"/>
        <v>0</v>
      </c>
      <c r="L452" s="21">
        <f t="shared" si="171"/>
        <v>0</v>
      </c>
      <c r="M452" s="21">
        <f t="shared" si="171"/>
        <v>0</v>
      </c>
    </row>
    <row r="453" spans="1:13" s="33" customFormat="1" ht="15.75" outlineLevel="1">
      <c r="A453" s="28"/>
      <c r="B453" s="29">
        <v>6901</v>
      </c>
      <c r="C453" s="30" t="s">
        <v>80</v>
      </c>
      <c r="D453" s="31">
        <f t="shared" si="153"/>
        <v>0</v>
      </c>
      <c r="E453" s="35"/>
      <c r="F453" s="35"/>
      <c r="G453" s="35"/>
      <c r="H453" s="35"/>
      <c r="I453" s="35"/>
      <c r="J453" s="32"/>
      <c r="K453" s="32"/>
      <c r="L453" s="32"/>
      <c r="M453" s="32"/>
    </row>
    <row r="454" spans="1:13" s="33" customFormat="1" ht="15.75" outlineLevel="1">
      <c r="A454" s="28"/>
      <c r="B454" s="29">
        <v>6905</v>
      </c>
      <c r="C454" s="30" t="s">
        <v>81</v>
      </c>
      <c r="D454" s="31">
        <f t="shared" si="153"/>
        <v>0</v>
      </c>
      <c r="E454" s="35"/>
      <c r="F454" s="35"/>
      <c r="G454" s="35"/>
      <c r="H454" s="35"/>
      <c r="I454" s="35"/>
      <c r="J454" s="32"/>
      <c r="K454" s="32"/>
      <c r="L454" s="32"/>
      <c r="M454" s="32"/>
    </row>
    <row r="455" spans="1:13" s="33" customFormat="1" ht="15.75" outlineLevel="1">
      <c r="A455" s="28"/>
      <c r="B455" s="29">
        <v>6907</v>
      </c>
      <c r="C455" s="30" t="s">
        <v>82</v>
      </c>
      <c r="D455" s="31">
        <f t="shared" si="153"/>
        <v>0</v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s="33" customFormat="1" ht="15.75" outlineLevel="1">
      <c r="A456" s="28"/>
      <c r="B456" s="29">
        <v>6912</v>
      </c>
      <c r="C456" s="30" t="s">
        <v>83</v>
      </c>
      <c r="D456" s="31">
        <f t="shared" si="153"/>
        <v>0</v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s="33" customFormat="1" ht="15.75" outlineLevel="1">
      <c r="A457" s="28"/>
      <c r="B457" s="29">
        <v>6916</v>
      </c>
      <c r="C457" s="30" t="s">
        <v>84</v>
      </c>
      <c r="D457" s="31">
        <f t="shared" si="153"/>
        <v>0</v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s="33" customFormat="1" ht="15.75" outlineLevel="1">
      <c r="A458" s="28"/>
      <c r="B458" s="29">
        <v>6917</v>
      </c>
      <c r="C458" s="30" t="s">
        <v>85</v>
      </c>
      <c r="D458" s="31">
        <f t="shared" si="153"/>
        <v>0</v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s="33" customFormat="1" ht="15.75" outlineLevel="1">
      <c r="A459" s="28"/>
      <c r="B459" s="29">
        <v>6921</v>
      </c>
      <c r="C459" s="30" t="s">
        <v>86</v>
      </c>
      <c r="D459" s="31">
        <f t="shared" si="153"/>
        <v>0</v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s="33" customFormat="1" ht="15.75" outlineLevel="1">
      <c r="A460" s="28"/>
      <c r="B460" s="29">
        <v>6949</v>
      </c>
      <c r="C460" s="30" t="s">
        <v>87</v>
      </c>
      <c r="D460" s="31">
        <f t="shared" si="153"/>
        <v>0</v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.75">
      <c r="A461" s="17"/>
      <c r="B461" s="34">
        <v>7000</v>
      </c>
      <c r="C461" s="19" t="s">
        <v>88</v>
      </c>
      <c r="D461" s="20">
        <f t="shared" si="153"/>
        <v>0</v>
      </c>
      <c r="E461" s="21">
        <f aca="true" t="shared" si="172" ref="E461:M461">SUM(E462:E467)</f>
        <v>0</v>
      </c>
      <c r="F461" s="21">
        <f t="shared" si="172"/>
        <v>0</v>
      </c>
      <c r="G461" s="21">
        <f t="shared" si="172"/>
        <v>0</v>
      </c>
      <c r="H461" s="21">
        <f t="shared" si="172"/>
        <v>0</v>
      </c>
      <c r="I461" s="21">
        <f t="shared" si="172"/>
        <v>0</v>
      </c>
      <c r="J461" s="21">
        <f t="shared" si="172"/>
        <v>0</v>
      </c>
      <c r="K461" s="21">
        <f t="shared" si="172"/>
        <v>0</v>
      </c>
      <c r="L461" s="21">
        <f t="shared" si="172"/>
        <v>0</v>
      </c>
      <c r="M461" s="21">
        <f t="shared" si="172"/>
        <v>0</v>
      </c>
    </row>
    <row r="462" spans="1:13" s="33" customFormat="1" ht="15.75" outlineLevel="1">
      <c r="A462" s="28"/>
      <c r="B462" s="29">
        <v>7001</v>
      </c>
      <c r="C462" s="30" t="s">
        <v>89</v>
      </c>
      <c r="D462" s="31">
        <f t="shared" si="153"/>
        <v>0</v>
      </c>
      <c r="E462" s="32">
        <f aca="true" t="shared" si="173" ref="E462:M462">E97*0.2</f>
        <v>0</v>
      </c>
      <c r="F462" s="32">
        <f t="shared" si="173"/>
        <v>0</v>
      </c>
      <c r="G462" s="32">
        <f t="shared" si="173"/>
        <v>0</v>
      </c>
      <c r="H462" s="32">
        <f t="shared" si="173"/>
        <v>0</v>
      </c>
      <c r="I462" s="32">
        <f t="shared" si="173"/>
        <v>0</v>
      </c>
      <c r="J462" s="32">
        <f t="shared" si="173"/>
        <v>0</v>
      </c>
      <c r="K462" s="32">
        <f t="shared" si="173"/>
        <v>0</v>
      </c>
      <c r="L462" s="32">
        <f t="shared" si="173"/>
        <v>0</v>
      </c>
      <c r="M462" s="32">
        <f t="shared" si="173"/>
        <v>0</v>
      </c>
    </row>
    <row r="463" spans="1:13" s="33" customFormat="1" ht="15.75" outlineLevel="1">
      <c r="A463" s="28"/>
      <c r="B463" s="29">
        <v>7002</v>
      </c>
      <c r="C463" s="30" t="s">
        <v>81</v>
      </c>
      <c r="D463" s="31">
        <f t="shared" si="153"/>
        <v>0</v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s="33" customFormat="1" ht="15.75" outlineLevel="1">
      <c r="A464" s="28"/>
      <c r="B464" s="29">
        <v>7003</v>
      </c>
      <c r="C464" s="30" t="s">
        <v>90</v>
      </c>
      <c r="D464" s="31">
        <f t="shared" si="153"/>
        <v>0</v>
      </c>
      <c r="E464" s="32">
        <f aca="true" t="shared" si="174" ref="E464:M464">E97*0.1</f>
        <v>0</v>
      </c>
      <c r="F464" s="32">
        <f t="shared" si="174"/>
        <v>0</v>
      </c>
      <c r="G464" s="32">
        <f t="shared" si="174"/>
        <v>0</v>
      </c>
      <c r="H464" s="32">
        <f t="shared" si="174"/>
        <v>0</v>
      </c>
      <c r="I464" s="32">
        <f t="shared" si="174"/>
        <v>0</v>
      </c>
      <c r="J464" s="32">
        <f t="shared" si="174"/>
        <v>0</v>
      </c>
      <c r="K464" s="32">
        <f t="shared" si="174"/>
        <v>0</v>
      </c>
      <c r="L464" s="32">
        <f t="shared" si="174"/>
        <v>0</v>
      </c>
      <c r="M464" s="32">
        <f t="shared" si="174"/>
        <v>0</v>
      </c>
    </row>
    <row r="465" spans="1:13" s="33" customFormat="1" ht="15.75" outlineLevel="1">
      <c r="A465" s="28"/>
      <c r="B465" s="29">
        <v>7004</v>
      </c>
      <c r="C465" s="30" t="s">
        <v>91</v>
      </c>
      <c r="D465" s="31">
        <f t="shared" si="153"/>
        <v>0</v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s="33" customFormat="1" ht="15.75" outlineLevel="1">
      <c r="A466" s="28"/>
      <c r="B466" s="29">
        <v>7006</v>
      </c>
      <c r="C466" s="30" t="s">
        <v>92</v>
      </c>
      <c r="D466" s="31">
        <f t="shared" si="153"/>
        <v>0</v>
      </c>
      <c r="E466" s="32">
        <f aca="true" t="shared" si="175" ref="E466:M466">E97*1</f>
        <v>0</v>
      </c>
      <c r="F466" s="32">
        <f t="shared" si="175"/>
        <v>0</v>
      </c>
      <c r="G466" s="32">
        <f t="shared" si="175"/>
        <v>0</v>
      </c>
      <c r="H466" s="32">
        <f t="shared" si="175"/>
        <v>0</v>
      </c>
      <c r="I466" s="32">
        <f t="shared" si="175"/>
        <v>0</v>
      </c>
      <c r="J466" s="32">
        <f t="shared" si="175"/>
        <v>0</v>
      </c>
      <c r="K466" s="32">
        <f t="shared" si="175"/>
        <v>0</v>
      </c>
      <c r="L466" s="32">
        <f t="shared" si="175"/>
        <v>0</v>
      </c>
      <c r="M466" s="32">
        <f t="shared" si="175"/>
        <v>0</v>
      </c>
    </row>
    <row r="467" spans="1:13" s="33" customFormat="1" ht="15.75" outlineLevel="1">
      <c r="A467" s="28"/>
      <c r="B467" s="29">
        <v>7049</v>
      </c>
      <c r="C467" s="30" t="s">
        <v>104</v>
      </c>
      <c r="D467" s="31">
        <f t="shared" si="153"/>
        <v>0</v>
      </c>
      <c r="E467" s="32">
        <f aca="true" t="shared" si="176" ref="E467:M467">E97*5</f>
        <v>0</v>
      </c>
      <c r="F467" s="32">
        <f t="shared" si="176"/>
        <v>0</v>
      </c>
      <c r="G467" s="32">
        <f t="shared" si="176"/>
        <v>0</v>
      </c>
      <c r="H467" s="32">
        <f t="shared" si="176"/>
        <v>0</v>
      </c>
      <c r="I467" s="32">
        <f t="shared" si="176"/>
        <v>0</v>
      </c>
      <c r="J467" s="32">
        <f t="shared" si="176"/>
        <v>0</v>
      </c>
      <c r="K467" s="32">
        <f t="shared" si="176"/>
        <v>0</v>
      </c>
      <c r="L467" s="32">
        <f t="shared" si="176"/>
        <v>0</v>
      </c>
      <c r="M467" s="32">
        <f t="shared" si="176"/>
        <v>0</v>
      </c>
    </row>
    <row r="468" spans="1:13" ht="15.75">
      <c r="A468" s="36"/>
      <c r="B468" s="37"/>
      <c r="C468" s="27" t="s">
        <v>94</v>
      </c>
      <c r="D468" s="14">
        <f t="shared" si="153"/>
        <v>0</v>
      </c>
      <c r="E468" s="15">
        <f aca="true" t="shared" si="177" ref="E468:M468">E469</f>
        <v>0</v>
      </c>
      <c r="F468" s="15">
        <f t="shared" si="177"/>
        <v>0</v>
      </c>
      <c r="G468" s="15">
        <f t="shared" si="177"/>
        <v>0</v>
      </c>
      <c r="H468" s="15">
        <f t="shared" si="177"/>
        <v>0</v>
      </c>
      <c r="I468" s="15">
        <f t="shared" si="177"/>
        <v>0</v>
      </c>
      <c r="J468" s="15">
        <f t="shared" si="177"/>
        <v>0</v>
      </c>
      <c r="K468" s="15">
        <f t="shared" si="177"/>
        <v>0</v>
      </c>
      <c r="L468" s="15">
        <f t="shared" si="177"/>
        <v>0</v>
      </c>
      <c r="M468" s="15">
        <f t="shared" si="177"/>
        <v>0</v>
      </c>
    </row>
    <row r="469" spans="1:13" ht="15.75">
      <c r="A469" s="28"/>
      <c r="B469" s="34">
        <v>7750</v>
      </c>
      <c r="C469" s="19" t="s">
        <v>95</v>
      </c>
      <c r="D469" s="20">
        <f t="shared" si="153"/>
        <v>0</v>
      </c>
      <c r="E469" s="21">
        <f aca="true" t="shared" si="178" ref="E469:M469">SUM(E470:E474)</f>
        <v>0</v>
      </c>
      <c r="F469" s="21">
        <f t="shared" si="178"/>
        <v>0</v>
      </c>
      <c r="G469" s="21">
        <f t="shared" si="178"/>
        <v>0</v>
      </c>
      <c r="H469" s="21">
        <f t="shared" si="178"/>
        <v>0</v>
      </c>
      <c r="I469" s="21">
        <f t="shared" si="178"/>
        <v>0</v>
      </c>
      <c r="J469" s="21">
        <f t="shared" si="178"/>
        <v>0</v>
      </c>
      <c r="K469" s="21">
        <f t="shared" si="178"/>
        <v>0</v>
      </c>
      <c r="L469" s="21">
        <f t="shared" si="178"/>
        <v>0</v>
      </c>
      <c r="M469" s="21">
        <f t="shared" si="178"/>
        <v>0</v>
      </c>
    </row>
    <row r="470" spans="1:13" s="33" customFormat="1" ht="15.75" outlineLevel="1">
      <c r="A470" s="28"/>
      <c r="B470" s="29">
        <v>7752</v>
      </c>
      <c r="C470" s="30" t="s">
        <v>96</v>
      </c>
      <c r="D470" s="31">
        <f t="shared" si="153"/>
        <v>0</v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s="33" customFormat="1" ht="15.75" outlineLevel="1">
      <c r="A471" s="28"/>
      <c r="B471" s="29">
        <v>7756</v>
      </c>
      <c r="C471" s="30" t="s">
        <v>97</v>
      </c>
      <c r="D471" s="31">
        <f t="shared" si="153"/>
        <v>0</v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s="33" customFormat="1" ht="15.75" outlineLevel="1">
      <c r="A472" s="28"/>
      <c r="B472" s="29">
        <v>7757</v>
      </c>
      <c r="C472" s="30" t="s">
        <v>98</v>
      </c>
      <c r="D472" s="31">
        <f t="shared" si="153"/>
        <v>0</v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s="33" customFormat="1" ht="15.75" outlineLevel="1">
      <c r="A473" s="28"/>
      <c r="B473" s="29">
        <v>7761</v>
      </c>
      <c r="C473" s="30" t="s">
        <v>99</v>
      </c>
      <c r="D473" s="31">
        <f>SUM(E473:M473)</f>
        <v>0</v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s="33" customFormat="1" ht="15.75" outlineLevel="1">
      <c r="A474" s="45"/>
      <c r="B474" s="46">
        <v>7758</v>
      </c>
      <c r="C474" s="47" t="s">
        <v>100</v>
      </c>
      <c r="D474" s="48">
        <f>SUM(E474:M474)</f>
        <v>0</v>
      </c>
      <c r="E474" s="49"/>
      <c r="F474" s="49"/>
      <c r="G474" s="49"/>
      <c r="H474" s="49"/>
      <c r="I474" s="49"/>
      <c r="J474" s="49"/>
      <c r="K474" s="49"/>
      <c r="L474" s="49"/>
      <c r="M474" s="49"/>
    </row>
  </sheetData>
  <sheetProtection/>
  <mergeCells count="2">
    <mergeCell ref="A1:M1"/>
    <mergeCell ref="A2:M2"/>
  </mergeCells>
  <printOptions/>
  <pageMargins left="0.5" right="0.25" top="0.75" bottom="0.75" header="0.5" footer="0.5"/>
  <pageSetup horizontalDpi="600" verticalDpi="600" orientation="landscape" paperSize="9" scale="95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Lap-VPUBDB</cp:lastModifiedBy>
  <dcterms:created xsi:type="dcterms:W3CDTF">2015-11-04T07:56:13Z</dcterms:created>
  <dcterms:modified xsi:type="dcterms:W3CDTF">2015-11-05T14:09:59Z</dcterms:modified>
  <cp:category/>
  <cp:version/>
  <cp:contentType/>
  <cp:contentStatus/>
</cp:coreProperties>
</file>